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9120" activeTab="0"/>
  </bookViews>
  <sheets>
    <sheet name="説明文" sheetId="1" r:id="rId1"/>
    <sheet name="勝敗表（星取り表）" sheetId="2" r:id="rId2"/>
    <sheet name="ワーク（１回戦・結果入力シート）" sheetId="3" r:id="rId3"/>
    <sheet name="ワーク（２回戦・結果入力シート）" sheetId="4" r:id="rId4"/>
  </sheets>
  <definedNames>
    <definedName name="_xlnm.Print_Area" localSheetId="2">'ワーク（１回戦・結果入力シート）'!$A$1:$Q$62</definedName>
    <definedName name="_xlnm.Print_Area" localSheetId="3">'ワーク（２回戦・結果入力シート）'!$A$2:$Q$63</definedName>
    <definedName name="_xlnm.Print_Area" localSheetId="1">'勝敗表（星取り表）'!$A$1:$AW$23</definedName>
  </definedNames>
  <calcPr fullCalcOnLoad="1"/>
</workbook>
</file>

<file path=xl/comments2.xml><?xml version="1.0" encoding="utf-8"?>
<comments xmlns="http://schemas.openxmlformats.org/spreadsheetml/2006/main">
  <authors>
    <author>Katsuyoshi Kawano</author>
  </authors>
  <commentList>
    <comment ref="A3" authorId="0">
      <text>
        <r>
          <rPr>
            <b/>
            <sz val="9"/>
            <rFont val="ＭＳ Ｐゴシック"/>
            <family val="3"/>
          </rPr>
          <t>ここにチーム名を入力</t>
        </r>
      </text>
    </comment>
    <comment ref="A21" authorId="0">
      <text>
        <r>
          <rPr>
            <b/>
            <sz val="9"/>
            <rFont val="ＭＳ Ｐゴシック"/>
            <family val="3"/>
          </rPr>
          <t>9チームの場合は，「なし」と記入</t>
        </r>
      </text>
    </comment>
    <comment ref="N1" authorId="0">
      <text>
        <r>
          <rPr>
            <b/>
            <sz val="9"/>
            <rFont val="ＭＳ Ｐゴシック"/>
            <family val="3"/>
          </rPr>
          <t>３部リーグで必要な場合にお使いください。</t>
        </r>
      </text>
    </comment>
  </commentList>
</comments>
</file>

<file path=xl/comments3.xml><?xml version="1.0" encoding="utf-8"?>
<comments xmlns="http://schemas.openxmlformats.org/spreadsheetml/2006/main">
  <authors>
    <author>出村　文男</author>
  </authors>
  <commentList>
    <comment ref="D2" authorId="0">
      <text>
        <r>
          <rPr>
            <sz val="9"/>
            <rFont val="ＭＳ Ｐゴシック"/>
            <family val="3"/>
          </rPr>
          <t xml:space="preserve">試合実施日を入力してください。
</t>
        </r>
      </text>
    </comment>
    <comment ref="E2" authorId="0">
      <text>
        <r>
          <rPr>
            <sz val="9"/>
            <rFont val="ＭＳ Ｐゴシック"/>
            <family val="3"/>
          </rPr>
          <t>試合会場を入力してください。</t>
        </r>
      </text>
    </comment>
  </commentList>
</comments>
</file>

<file path=xl/comments4.xml><?xml version="1.0" encoding="utf-8"?>
<comments xmlns="http://schemas.openxmlformats.org/spreadsheetml/2006/main">
  <authors>
    <author>出村　文男</author>
  </authors>
  <commentList>
    <comment ref="D3" authorId="0">
      <text>
        <r>
          <rPr>
            <sz val="9"/>
            <rFont val="ＭＳ Ｐゴシック"/>
            <family val="3"/>
          </rPr>
          <t xml:space="preserve">試合実施日を入力してください。
</t>
        </r>
      </text>
    </comment>
    <comment ref="E3" authorId="0">
      <text>
        <r>
          <rPr>
            <sz val="9"/>
            <rFont val="ＭＳ Ｐゴシック"/>
            <family val="3"/>
          </rPr>
          <t>試合会場を入力してください。</t>
        </r>
      </text>
    </comment>
  </commentList>
</comments>
</file>

<file path=xl/sharedStrings.xml><?xml version="1.0" encoding="utf-8"?>
<sst xmlns="http://schemas.openxmlformats.org/spreadsheetml/2006/main" count="443" uniqueCount="76">
  <si>
    <t>勝</t>
  </si>
  <si>
    <t>負</t>
  </si>
  <si>
    <t>分</t>
  </si>
  <si>
    <t>得点</t>
  </si>
  <si>
    <t>失点</t>
  </si>
  <si>
    <t>得失点</t>
  </si>
  <si>
    <t>勝点</t>
  </si>
  <si>
    <t>順位</t>
  </si>
  <si>
    <t>-</t>
  </si>
  <si>
    <t>-</t>
  </si>
  <si>
    <t>日本</t>
  </si>
  <si>
    <t>フランス</t>
  </si>
  <si>
    <t>国立</t>
  </si>
  <si>
    <t>①　前半の得点を入力する</t>
  </si>
  <si>
    <t>②　後半の得点を入力する</t>
  </si>
  <si>
    <t>③　自動的に前後半の合計点が入力される</t>
  </si>
  <si>
    <t>①　それぞれワークに前半の得点を入力する</t>
  </si>
  <si>
    <t>②　それぞれのワークに後半の得点を入力する</t>
  </si>
  <si>
    <t>④　それぞれの表に自動的にリーグ戦の結果が記入される</t>
  </si>
  <si>
    <t>ワークでの処理</t>
  </si>
  <si>
    <t>　　　試合実施日と試合会場を入力してください</t>
  </si>
  <si>
    <t>実施日と会場を入力</t>
  </si>
  <si>
    <t>下にシーズン名を入力</t>
  </si>
  <si>
    <t>※他のシートに反映されます！</t>
  </si>
  <si>
    <t>↑　この色のセルだけ入力可能</t>
  </si>
  <si>
    <t>はじめにお読みください。</t>
  </si>
  <si>
    <t>鹿児島県Ｕ－１５チェストリーグ</t>
  </si>
  <si>
    <t>パート</t>
  </si>
  <si>
    <t>第</t>
  </si>
  <si>
    <t>節</t>
  </si>
  <si>
    <t>終了時点</t>
  </si>
  <si>
    <t>－</t>
  </si>
  <si>
    <t>なし</t>
  </si>
  <si>
    <t>説明書</t>
  </si>
  <si>
    <t>※まず，「勝敗表（星取り表）シートにリーグ・パート名や所属チーム名を入力する。</t>
  </si>
  <si>
    <t>※毎試合の結果については，「ワーク（結果入力シート）」シートに入力。</t>
  </si>
  <si>
    <t>＜「ワーク（結果入力シート）」の入力について＞</t>
  </si>
  <si>
    <t>勝点順</t>
  </si>
  <si>
    <t>得失点差順位</t>
  </si>
  <si>
    <t>総得点順位</t>
  </si>
  <si>
    <t>作業数値</t>
  </si>
  <si>
    <t>高円宮杯U-15サッカーリーグ</t>
  </si>
  <si>
    <t>リーグ種別</t>
  </si>
  <si>
    <t>２部</t>
  </si>
  <si>
    <t>１部</t>
  </si>
  <si>
    <t>３部</t>
  </si>
  <si>
    <t>地区名</t>
  </si>
  <si>
    <t>鹿児島市</t>
  </si>
  <si>
    <t>姶良</t>
  </si>
  <si>
    <t>日置</t>
  </si>
  <si>
    <t>南薩</t>
  </si>
  <si>
    <t>川薩</t>
  </si>
  <si>
    <t>出水・伊佐</t>
  </si>
  <si>
    <t>大隅</t>
  </si>
  <si>
    <t>肝属</t>
  </si>
  <si>
    <t>曽於</t>
  </si>
  <si>
    <t>出水</t>
  </si>
  <si>
    <t>伊佐</t>
  </si>
  <si>
    <t>東</t>
  </si>
  <si>
    <t>西</t>
  </si>
  <si>
    <t>地区</t>
  </si>
  <si>
    <t>kaisei</t>
  </si>
  <si>
    <t>＜２０１２シーズンからの改善点＞</t>
  </si>
  <si>
    <r>
      <t>●２０１２年シーズンから，</t>
    </r>
    <r>
      <rPr>
        <b/>
        <sz val="12"/>
        <color indexed="10"/>
        <rFont val="ＭＳ Ｐゴシック"/>
        <family val="3"/>
      </rPr>
      <t>２回戦総当たり方式に対応</t>
    </r>
    <r>
      <rPr>
        <b/>
        <sz val="12"/>
        <rFont val="ＭＳ Ｐゴシック"/>
        <family val="3"/>
      </rPr>
      <t>しました。勝敗表では，</t>
    </r>
    <r>
      <rPr>
        <b/>
        <sz val="12"/>
        <color indexed="10"/>
        <rFont val="ＭＳ Ｐゴシック"/>
        <family val="3"/>
      </rPr>
      <t>２段表示に変更</t>
    </r>
    <r>
      <rPr>
        <b/>
        <sz val="12"/>
        <rFont val="ＭＳ Ｐゴシック"/>
        <family val="3"/>
      </rPr>
      <t>し，</t>
    </r>
    <r>
      <rPr>
        <b/>
        <sz val="12"/>
        <color indexed="10"/>
        <rFont val="ＭＳ Ｐゴシック"/>
        <family val="3"/>
      </rPr>
      <t>上段が１回戦，下段が２回戦の結果</t>
    </r>
    <r>
      <rPr>
        <b/>
        <sz val="12"/>
        <rFont val="ＭＳ Ｐゴシック"/>
        <family val="3"/>
      </rPr>
      <t>が表示されるようになっています。試合結果を入力する</t>
    </r>
    <r>
      <rPr>
        <b/>
        <sz val="12"/>
        <color indexed="10"/>
        <rFont val="ＭＳ Ｐゴシック"/>
        <family val="3"/>
      </rPr>
      <t>「ワーク」は，１回戦と２回戦の２つのシートに分けてあります。</t>
    </r>
    <r>
      <rPr>
        <b/>
        <sz val="12"/>
        <rFont val="ＭＳ Ｐゴシック"/>
        <family val="3"/>
      </rPr>
      <t xml:space="preserve">
●</t>
    </r>
    <r>
      <rPr>
        <b/>
        <sz val="12"/>
        <color indexed="10"/>
        <rFont val="ＭＳ Ｐゴシック"/>
        <family val="3"/>
      </rPr>
      <t>勝敗表の順位</t>
    </r>
    <r>
      <rPr>
        <b/>
        <sz val="12"/>
        <rFont val="ＭＳ Ｐゴシック"/>
        <family val="3"/>
      </rPr>
      <t>は，今まで勝点だけで判別していましたが，今回から，</t>
    </r>
    <r>
      <rPr>
        <b/>
        <sz val="12"/>
        <color indexed="10"/>
        <rFont val="ＭＳ Ｐゴシック"/>
        <family val="3"/>
      </rPr>
      <t>「勝点」→「得失点差」→「総得点」の順位まで自動で判別して表示できる</t>
    </r>
    <r>
      <rPr>
        <b/>
        <sz val="12"/>
        <rFont val="ＭＳ Ｐゴシック"/>
        <family val="3"/>
      </rPr>
      <t>ようにしてあります。</t>
    </r>
  </si>
  <si>
    <t>※日本サッカー協会への報告のために！</t>
  </si>
  <si>
    <t>回戦結果</t>
  </si>
  <si>
    <t>高円宮杯U-15サッカーリーグ</t>
  </si>
  <si>
    <t>国分</t>
  </si>
  <si>
    <t>太陽SC－Ａ</t>
  </si>
  <si>
    <t>育英館</t>
  </si>
  <si>
    <t>神村学園</t>
  </si>
  <si>
    <t>アミーゴス</t>
  </si>
  <si>
    <t>AFCパルティーダ</t>
  </si>
  <si>
    <t>ディアマント</t>
  </si>
  <si>
    <t>F.Cuore</t>
  </si>
  <si>
    <t>大隅NIFS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</si>
</sst>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22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b/>
      <sz val="12"/>
      <color indexed="10"/>
      <name val="ＭＳ Ｐゴシック"/>
      <family val="3"/>
    </font>
    <font>
      <sz val="16"/>
      <color indexed="1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sz val="1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46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  <border diagonalDown="1">
      <left style="medium"/>
      <right style="thin"/>
      <top style="medium"/>
      <bottom style="thin"/>
      <diagonal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dotted"/>
      <bottom style="thin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 diagonalDown="1">
      <left/>
      <right/>
      <top style="thin"/>
      <bottom/>
      <diagonal style="thin"/>
    </border>
    <border diagonalDown="1">
      <left/>
      <right/>
      <top/>
      <bottom style="medium"/>
      <diagonal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/>
      <top style="thin"/>
      <bottom/>
    </border>
    <border>
      <left style="medium"/>
      <right/>
      <top/>
      <bottom style="medium"/>
    </border>
    <border diagonalDown="1">
      <left style="thin"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3" fillId="33" borderId="12" xfId="0" applyFont="1" applyFill="1" applyBorder="1" applyAlignment="1">
      <alignment horizontal="center" vertical="center" shrinkToFit="1"/>
    </xf>
    <xf numFmtId="0" fontId="0" fillId="34" borderId="13" xfId="0" applyFill="1" applyBorder="1" applyAlignment="1">
      <alignment horizontal="center" vertical="center" shrinkToFit="1"/>
    </xf>
    <xf numFmtId="0" fontId="0" fillId="34" borderId="14" xfId="0" applyFill="1" applyBorder="1" applyAlignment="1">
      <alignment horizontal="center" vertical="center" shrinkToFit="1"/>
    </xf>
    <xf numFmtId="0" fontId="3" fillId="33" borderId="15" xfId="0" applyFont="1" applyFill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center" vertical="center" shrinkToFit="1"/>
    </xf>
    <xf numFmtId="0" fontId="0" fillId="35" borderId="0" xfId="0" applyFill="1" applyAlignment="1">
      <alignment/>
    </xf>
    <xf numFmtId="0" fontId="0" fillId="36" borderId="0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18" xfId="0" applyFill="1" applyBorder="1" applyAlignment="1">
      <alignment/>
    </xf>
    <xf numFmtId="0" fontId="0" fillId="37" borderId="19" xfId="0" applyFill="1" applyBorder="1" applyAlignment="1">
      <alignment/>
    </xf>
    <xf numFmtId="0" fontId="9" fillId="37" borderId="20" xfId="0" applyFont="1" applyFill="1" applyBorder="1" applyAlignment="1">
      <alignment horizontal="left"/>
    </xf>
    <xf numFmtId="0" fontId="9" fillId="37" borderId="21" xfId="0" applyFont="1" applyFill="1" applyBorder="1" applyAlignment="1">
      <alignment horizontal="left"/>
    </xf>
    <xf numFmtId="0" fontId="9" fillId="37" borderId="21" xfId="0" applyFont="1" applyFill="1" applyBorder="1" applyAlignment="1">
      <alignment/>
    </xf>
    <xf numFmtId="0" fontId="9" fillId="37" borderId="22" xfId="0" applyFont="1" applyFill="1" applyBorder="1" applyAlignment="1">
      <alignment horizontal="left"/>
    </xf>
    <xf numFmtId="0" fontId="9" fillId="37" borderId="0" xfId="0" applyFont="1" applyFill="1" applyBorder="1" applyAlignment="1">
      <alignment horizontal="left"/>
    </xf>
    <xf numFmtId="0" fontId="9" fillId="37" borderId="0" xfId="0" applyFont="1" applyFill="1" applyBorder="1" applyAlignment="1">
      <alignment/>
    </xf>
    <xf numFmtId="0" fontId="9" fillId="37" borderId="23" xfId="0" applyFont="1" applyFill="1" applyBorder="1" applyAlignment="1">
      <alignment/>
    </xf>
    <xf numFmtId="0" fontId="9" fillId="37" borderId="24" xfId="0" applyFont="1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19" xfId="0" applyFill="1" applyBorder="1" applyAlignment="1">
      <alignment/>
    </xf>
    <xf numFmtId="0" fontId="0" fillId="38" borderId="20" xfId="0" applyFill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center" shrinkToFit="1"/>
    </xf>
    <xf numFmtId="56" fontId="0" fillId="39" borderId="0" xfId="0" applyNumberFormat="1" applyFill="1" applyBorder="1" applyAlignment="1">
      <alignment horizontal="center"/>
    </xf>
    <xf numFmtId="0" fontId="0" fillId="39" borderId="0" xfId="0" applyFill="1" applyBorder="1" applyAlignment="1">
      <alignment horizontal="center"/>
    </xf>
    <xf numFmtId="0" fontId="0" fillId="39" borderId="0" xfId="0" applyFill="1" applyBorder="1" applyAlignment="1">
      <alignment/>
    </xf>
    <xf numFmtId="0" fontId="0" fillId="39" borderId="13" xfId="0" applyFill="1" applyBorder="1" applyAlignment="1">
      <alignment horizontal="center" vertical="center" shrinkToFit="1"/>
    </xf>
    <xf numFmtId="0" fontId="0" fillId="39" borderId="14" xfId="0" applyFill="1" applyBorder="1" applyAlignment="1">
      <alignment horizontal="center" vertical="center" shrinkToFit="1"/>
    </xf>
    <xf numFmtId="0" fontId="0" fillId="39" borderId="25" xfId="0" applyFill="1" applyBorder="1" applyAlignment="1">
      <alignment horizontal="center" vertical="center" shrinkToFit="1"/>
    </xf>
    <xf numFmtId="0" fontId="0" fillId="39" borderId="26" xfId="0" applyFill="1" applyBorder="1" applyAlignment="1">
      <alignment horizontal="center" vertical="center" shrinkToFit="1"/>
    </xf>
    <xf numFmtId="0" fontId="47" fillId="35" borderId="0" xfId="0" applyFont="1" applyFill="1" applyAlignment="1">
      <alignment/>
    </xf>
    <xf numFmtId="0" fontId="0" fillId="39" borderId="0" xfId="0" applyFill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39" borderId="13" xfId="0" applyFill="1" applyBorder="1" applyAlignment="1" applyProtection="1">
      <alignment horizontal="center" vertical="center" shrinkToFit="1"/>
      <protection locked="0"/>
    </xf>
    <xf numFmtId="0" fontId="0" fillId="39" borderId="14" xfId="0" applyFill="1" applyBorder="1" applyAlignment="1" applyProtection="1">
      <alignment horizontal="center" vertical="center" shrinkToFit="1"/>
      <protection locked="0"/>
    </xf>
    <xf numFmtId="0" fontId="0" fillId="33" borderId="10" xfId="0" applyFill="1" applyBorder="1" applyAlignment="1" applyProtection="1">
      <alignment horizontal="center" vertical="center" shrinkToFit="1"/>
      <protection locked="0"/>
    </xf>
    <xf numFmtId="0" fontId="0" fillId="39" borderId="25" xfId="0" applyFill="1" applyBorder="1" applyAlignment="1" applyProtection="1">
      <alignment horizontal="center" vertical="center" shrinkToFit="1"/>
      <protection locked="0"/>
    </xf>
    <xf numFmtId="0" fontId="0" fillId="39" borderId="26" xfId="0" applyFill="1" applyBorder="1" applyAlignment="1" applyProtection="1">
      <alignment horizontal="center" vertical="center" shrinkToFit="1"/>
      <protection locked="0"/>
    </xf>
    <xf numFmtId="0" fontId="0" fillId="40" borderId="0" xfId="0" applyFill="1" applyAlignment="1" applyProtection="1">
      <alignment horizontal="center" vertical="center" shrinkToFit="1"/>
      <protection locked="0"/>
    </xf>
    <xf numFmtId="0" fontId="0" fillId="40" borderId="13" xfId="0" applyFill="1" applyBorder="1" applyAlignment="1" applyProtection="1">
      <alignment horizontal="center" vertical="center" shrinkToFit="1"/>
      <protection locked="0"/>
    </xf>
    <xf numFmtId="0" fontId="0" fillId="40" borderId="14" xfId="0" applyFill="1" applyBorder="1" applyAlignment="1" applyProtection="1">
      <alignment horizontal="center" vertical="center" shrinkToFit="1"/>
      <protection locked="0"/>
    </xf>
    <xf numFmtId="0" fontId="0" fillId="0" borderId="0" xfId="0" applyFill="1" applyAlignment="1" applyProtection="1">
      <alignment horizontal="center" vertical="center" shrinkToFit="1"/>
      <protection locked="0"/>
    </xf>
    <xf numFmtId="0" fontId="3" fillId="41" borderId="11" xfId="0" applyFont="1" applyFill="1" applyBorder="1" applyAlignment="1">
      <alignment horizontal="center" vertical="center" shrinkToFit="1"/>
    </xf>
    <xf numFmtId="0" fontId="3" fillId="42" borderId="11" xfId="0" applyFont="1" applyFill="1" applyBorder="1" applyAlignment="1">
      <alignment horizontal="center" vertical="center" shrinkToFit="1"/>
    </xf>
    <xf numFmtId="0" fontId="3" fillId="42" borderId="12" xfId="0" applyFont="1" applyFill="1" applyBorder="1" applyAlignment="1">
      <alignment horizontal="center" vertical="center" shrinkToFit="1"/>
    </xf>
    <xf numFmtId="0" fontId="3" fillId="43" borderId="12" xfId="0" applyFont="1" applyFill="1" applyBorder="1" applyAlignment="1">
      <alignment horizontal="center" vertical="center" shrinkToFit="1"/>
    </xf>
    <xf numFmtId="0" fontId="3" fillId="43" borderId="15" xfId="0" applyFont="1" applyFill="1" applyBorder="1" applyAlignment="1">
      <alignment horizontal="center" vertical="center" shrinkToFit="1"/>
    </xf>
    <xf numFmtId="0" fontId="3" fillId="43" borderId="11" xfId="0" applyFont="1" applyFill="1" applyBorder="1" applyAlignment="1">
      <alignment horizontal="center" vertical="center" shrinkToFit="1"/>
    </xf>
    <xf numFmtId="0" fontId="3" fillId="44" borderId="12" xfId="0" applyFont="1" applyFill="1" applyBorder="1" applyAlignment="1">
      <alignment horizontal="center" vertical="center" shrinkToFit="1"/>
    </xf>
    <xf numFmtId="0" fontId="3" fillId="44" borderId="15" xfId="0" applyFont="1" applyFill="1" applyBorder="1" applyAlignment="1">
      <alignment horizontal="center" vertical="center" shrinkToFit="1"/>
    </xf>
    <xf numFmtId="0" fontId="3" fillId="44" borderId="11" xfId="0" applyFont="1" applyFill="1" applyBorder="1" applyAlignment="1">
      <alignment horizontal="center" vertical="center" shrinkToFit="1"/>
    </xf>
    <xf numFmtId="0" fontId="3" fillId="45" borderId="15" xfId="0" applyFont="1" applyFill="1" applyBorder="1" applyAlignment="1">
      <alignment horizontal="center" vertical="center" shrinkToFit="1"/>
    </xf>
    <xf numFmtId="0" fontId="3" fillId="45" borderId="11" xfId="0" applyFont="1" applyFill="1" applyBorder="1" applyAlignment="1">
      <alignment horizontal="center" vertical="center" shrinkToFit="1"/>
    </xf>
    <xf numFmtId="0" fontId="3" fillId="46" borderId="15" xfId="0" applyFont="1" applyFill="1" applyBorder="1" applyAlignment="1">
      <alignment horizontal="center" vertical="center" shrinkToFit="1"/>
    </xf>
    <xf numFmtId="0" fontId="3" fillId="46" borderId="11" xfId="0" applyFont="1" applyFill="1" applyBorder="1" applyAlignment="1">
      <alignment horizontal="center" vertical="center" shrinkToFit="1"/>
    </xf>
    <xf numFmtId="0" fontId="3" fillId="47" borderId="15" xfId="0" applyFont="1" applyFill="1" applyBorder="1" applyAlignment="1">
      <alignment horizontal="center" vertical="center" shrinkToFit="1"/>
    </xf>
    <xf numFmtId="0" fontId="3" fillId="47" borderId="12" xfId="0" applyFont="1" applyFill="1" applyBorder="1" applyAlignment="1">
      <alignment horizontal="center" vertical="center" shrinkToFit="1"/>
    </xf>
    <xf numFmtId="0" fontId="3" fillId="47" borderId="11" xfId="0" applyFont="1" applyFill="1" applyBorder="1" applyAlignment="1">
      <alignment horizontal="center" vertical="center" shrinkToFit="1"/>
    </xf>
    <xf numFmtId="0" fontId="3" fillId="48" borderId="15" xfId="0" applyFont="1" applyFill="1" applyBorder="1" applyAlignment="1">
      <alignment horizontal="center" vertical="center" shrinkToFit="1"/>
    </xf>
    <xf numFmtId="0" fontId="3" fillId="48" borderId="11" xfId="0" applyFont="1" applyFill="1" applyBorder="1" applyAlignment="1">
      <alignment horizontal="center" vertical="center" shrinkToFit="1"/>
    </xf>
    <xf numFmtId="0" fontId="3" fillId="49" borderId="12" xfId="0" applyFont="1" applyFill="1" applyBorder="1" applyAlignment="1">
      <alignment horizontal="center" vertical="center" shrinkToFit="1"/>
    </xf>
    <xf numFmtId="0" fontId="3" fillId="49" borderId="15" xfId="0" applyFont="1" applyFill="1" applyBorder="1" applyAlignment="1">
      <alignment horizontal="center" vertical="center" shrinkToFit="1"/>
    </xf>
    <xf numFmtId="0" fontId="3" fillId="49" borderId="11" xfId="0" applyFont="1" applyFill="1" applyBorder="1" applyAlignment="1">
      <alignment horizontal="center" vertical="center" shrinkToFit="1"/>
    </xf>
    <xf numFmtId="0" fontId="0" fillId="0" borderId="13" xfId="0" applyBorder="1" applyAlignment="1" quotePrefix="1">
      <alignment horizontal="center" vertical="center" shrinkToFit="1"/>
    </xf>
    <xf numFmtId="0" fontId="0" fillId="0" borderId="14" xfId="0" applyBorder="1" applyAlignment="1" quotePrefix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48" fillId="36" borderId="0" xfId="0" applyFont="1" applyFill="1" applyBorder="1" applyAlignment="1">
      <alignment/>
    </xf>
    <xf numFmtId="0" fontId="11" fillId="36" borderId="0" xfId="0" applyFont="1" applyFill="1" applyBorder="1" applyAlignment="1">
      <alignment/>
    </xf>
    <xf numFmtId="0" fontId="3" fillId="36" borderId="22" xfId="0" applyFont="1" applyFill="1" applyBorder="1" applyAlignment="1">
      <alignment/>
    </xf>
    <xf numFmtId="0" fontId="4" fillId="39" borderId="27" xfId="0" applyFont="1" applyFill="1" applyBorder="1" applyAlignment="1" applyProtection="1">
      <alignment horizontal="center" vertical="center" shrinkToFit="1"/>
      <protection locked="0"/>
    </xf>
    <xf numFmtId="0" fontId="0" fillId="38" borderId="0" xfId="0" applyFont="1" applyFill="1" applyBorder="1" applyAlignment="1">
      <alignment horizontal="center" vertical="center" shrinkToFit="1"/>
    </xf>
    <xf numFmtId="0" fontId="0" fillId="38" borderId="0" xfId="0" applyFont="1" applyFill="1" applyBorder="1" applyAlignment="1" applyProtection="1">
      <alignment horizontal="center" vertical="center" shrinkToFit="1"/>
      <protection locked="0"/>
    </xf>
    <xf numFmtId="0" fontId="0" fillId="38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 vertical="center" shrinkToFit="1"/>
      <protection locked="0"/>
    </xf>
    <xf numFmtId="0" fontId="0" fillId="38" borderId="27" xfId="0" applyFont="1" applyFill="1" applyBorder="1" applyAlignment="1">
      <alignment horizontal="center" vertical="center" shrinkToFit="1"/>
    </xf>
    <xf numFmtId="0" fontId="0" fillId="38" borderId="28" xfId="0" applyFill="1" applyBorder="1" applyAlignment="1">
      <alignment horizontal="center" vertical="center" shrinkToFit="1"/>
    </xf>
    <xf numFmtId="0" fontId="0" fillId="38" borderId="27" xfId="0" applyFont="1" applyFill="1" applyBorder="1" applyAlignment="1" applyProtection="1">
      <alignment horizontal="center" vertical="center" shrinkToFit="1"/>
      <protection locked="0"/>
    </xf>
    <xf numFmtId="0" fontId="0" fillId="38" borderId="29" xfId="0" applyFont="1" applyFill="1" applyBorder="1" applyAlignment="1" applyProtection="1">
      <alignment horizontal="center" vertical="center" shrinkToFit="1"/>
      <protection/>
    </xf>
    <xf numFmtId="0" fontId="0" fillId="38" borderId="28" xfId="0" applyFill="1" applyBorder="1" applyAlignment="1" applyProtection="1">
      <alignment horizontal="center" vertical="center" shrinkToFit="1"/>
      <protection/>
    </xf>
    <xf numFmtId="0" fontId="0" fillId="38" borderId="27" xfId="0" applyFont="1" applyFill="1" applyBorder="1" applyAlignment="1" applyProtection="1">
      <alignment horizontal="center" vertical="center" shrinkToFit="1"/>
      <protection/>
    </xf>
    <xf numFmtId="0" fontId="0" fillId="38" borderId="29" xfId="0" applyFont="1" applyFill="1" applyBorder="1" applyAlignment="1">
      <alignment horizontal="center" vertical="center" shrinkToFit="1"/>
    </xf>
    <xf numFmtId="0" fontId="0" fillId="38" borderId="23" xfId="0" applyFill="1" applyBorder="1" applyAlignment="1">
      <alignment horizontal="center" vertical="center" shrinkToFit="1"/>
    </xf>
    <xf numFmtId="0" fontId="0" fillId="38" borderId="24" xfId="0" applyFont="1" applyFill="1" applyBorder="1" applyAlignment="1">
      <alignment horizontal="center" vertical="center" shrinkToFit="1"/>
    </xf>
    <xf numFmtId="0" fontId="0" fillId="38" borderId="30" xfId="0" applyFill="1" applyBorder="1" applyAlignment="1">
      <alignment horizontal="center" vertical="center" shrinkToFit="1"/>
    </xf>
    <xf numFmtId="0" fontId="0" fillId="38" borderId="31" xfId="0" applyFont="1" applyFill="1" applyBorder="1" applyAlignment="1">
      <alignment horizontal="center" vertical="center" shrinkToFit="1"/>
    </xf>
    <xf numFmtId="0" fontId="0" fillId="38" borderId="32" xfId="0" applyFont="1" applyFill="1" applyBorder="1" applyAlignment="1">
      <alignment horizontal="center" vertical="center" shrinkToFit="1"/>
    </xf>
    <xf numFmtId="0" fontId="0" fillId="38" borderId="19" xfId="0" applyFont="1" applyFill="1" applyBorder="1" applyAlignment="1">
      <alignment horizontal="center" vertical="center" shrinkToFit="1"/>
    </xf>
    <xf numFmtId="0" fontId="0" fillId="38" borderId="24" xfId="0" applyFill="1" applyBorder="1" applyAlignment="1">
      <alignment horizontal="center" vertical="center" shrinkToFit="1"/>
    </xf>
    <xf numFmtId="0" fontId="0" fillId="38" borderId="19" xfId="0" applyFill="1" applyBorder="1" applyAlignment="1">
      <alignment horizontal="center" vertical="center" shrinkToFit="1"/>
    </xf>
    <xf numFmtId="0" fontId="0" fillId="38" borderId="31" xfId="0" applyFill="1" applyBorder="1" applyAlignment="1">
      <alignment horizontal="center" vertical="center" shrinkToFit="1"/>
    </xf>
    <xf numFmtId="0" fontId="0" fillId="38" borderId="32" xfId="0" applyFill="1" applyBorder="1" applyAlignment="1">
      <alignment horizontal="center" vertical="center" shrinkToFit="1"/>
    </xf>
    <xf numFmtId="0" fontId="0" fillId="38" borderId="18" xfId="0" applyFont="1" applyFill="1" applyBorder="1" applyAlignment="1">
      <alignment horizontal="center" vertical="center" shrinkToFit="1"/>
    </xf>
    <xf numFmtId="0" fontId="0" fillId="38" borderId="33" xfId="0" applyFill="1" applyBorder="1" applyAlignment="1">
      <alignment horizontal="center" vertical="center" shrinkToFit="1"/>
    </xf>
    <xf numFmtId="0" fontId="0" fillId="38" borderId="24" xfId="0" applyFont="1" applyFill="1" applyBorder="1" applyAlignment="1" applyProtection="1">
      <alignment horizontal="center" vertical="center" shrinkToFit="1"/>
      <protection locked="0"/>
    </xf>
    <xf numFmtId="0" fontId="0" fillId="38" borderId="19" xfId="0" applyFont="1" applyFill="1" applyBorder="1" applyAlignment="1" applyProtection="1">
      <alignment horizontal="center" vertical="center" shrinkToFit="1"/>
      <protection/>
    </xf>
    <xf numFmtId="0" fontId="0" fillId="38" borderId="23" xfId="0" applyFill="1" applyBorder="1" applyAlignment="1" applyProtection="1">
      <alignment horizontal="center" vertical="center" shrinkToFit="1"/>
      <protection/>
    </xf>
    <xf numFmtId="0" fontId="0" fillId="38" borderId="24" xfId="0" applyFont="1" applyFill="1" applyBorder="1" applyAlignment="1" applyProtection="1">
      <alignment horizontal="center" vertical="center" shrinkToFit="1"/>
      <protection/>
    </xf>
    <xf numFmtId="0" fontId="0" fillId="38" borderId="31" xfId="0" applyFont="1" applyFill="1" applyBorder="1" applyAlignment="1" applyProtection="1">
      <alignment horizontal="center" vertical="center" shrinkToFit="1"/>
      <protection locked="0"/>
    </xf>
    <xf numFmtId="0" fontId="0" fillId="38" borderId="32" xfId="0" applyFont="1" applyFill="1" applyBorder="1" applyAlignment="1" applyProtection="1">
      <alignment horizontal="center" vertical="center" shrinkToFit="1"/>
      <protection/>
    </xf>
    <xf numFmtId="0" fontId="0" fillId="38" borderId="30" xfId="0" applyFill="1" applyBorder="1" applyAlignment="1" applyProtection="1">
      <alignment horizontal="center" vertical="center" shrinkToFit="1"/>
      <protection/>
    </xf>
    <xf numFmtId="0" fontId="0" fillId="38" borderId="31" xfId="0" applyFont="1" applyFill="1" applyBorder="1" applyAlignment="1" applyProtection="1">
      <alignment horizontal="center" vertical="center" shrinkToFit="1"/>
      <protection/>
    </xf>
    <xf numFmtId="0" fontId="0" fillId="38" borderId="22" xfId="0" applyFill="1" applyBorder="1" applyAlignment="1">
      <alignment horizontal="center" vertical="center" shrinkToFit="1"/>
    </xf>
    <xf numFmtId="0" fontId="0" fillId="38" borderId="18" xfId="0" applyFont="1" applyFill="1" applyBorder="1" applyAlignment="1" applyProtection="1">
      <alignment horizontal="center" vertical="center" shrinkToFit="1"/>
      <protection/>
    </xf>
    <xf numFmtId="0" fontId="0" fillId="38" borderId="22" xfId="0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43" borderId="12" xfId="0" applyFont="1" applyFill="1" applyBorder="1" applyAlignment="1">
      <alignment horizontal="center" vertical="center" shrinkToFit="1"/>
    </xf>
    <xf numFmtId="0" fontId="0" fillId="0" borderId="0" xfId="0" applyAlignment="1">
      <alignment/>
    </xf>
    <xf numFmtId="0" fontId="0" fillId="0" borderId="27" xfId="0" applyBorder="1" applyAlignment="1">
      <alignment vertical="center" shrinkToFit="1"/>
    </xf>
    <xf numFmtId="0" fontId="0" fillId="0" borderId="13" xfId="0" applyBorder="1" applyAlignment="1">
      <alignment horizontal="center" vertical="center" shrinkToFit="1"/>
    </xf>
    <xf numFmtId="0" fontId="4" fillId="0" borderId="27" xfId="0" applyFont="1" applyFill="1" applyBorder="1" applyAlignment="1" applyProtection="1">
      <alignment vertical="center" shrinkToFit="1"/>
      <protection/>
    </xf>
    <xf numFmtId="0" fontId="49" fillId="36" borderId="0" xfId="0" applyFont="1" applyFill="1" applyBorder="1" applyAlignment="1">
      <alignment/>
    </xf>
    <xf numFmtId="0" fontId="49" fillId="36" borderId="18" xfId="0" applyFont="1" applyFill="1" applyBorder="1" applyAlignment="1">
      <alignment/>
    </xf>
    <xf numFmtId="0" fontId="0" fillId="0" borderId="0" xfId="0" applyAlignment="1">
      <alignment vertical="center" shrinkToFit="1"/>
    </xf>
    <xf numFmtId="0" fontId="0" fillId="0" borderId="34" xfId="0" applyBorder="1" applyAlignment="1">
      <alignment horizontal="left" vertical="center" shrinkToFit="1"/>
    </xf>
    <xf numFmtId="0" fontId="16" fillId="0" borderId="0" xfId="0" applyFont="1" applyAlignment="1">
      <alignment horizontal="center" vertical="center" shrinkToFit="1"/>
    </xf>
    <xf numFmtId="0" fontId="14" fillId="36" borderId="0" xfId="0" applyFont="1" applyFill="1" applyBorder="1" applyAlignment="1">
      <alignment horizontal="left" vertical="center" wrapText="1"/>
    </xf>
    <xf numFmtId="0" fontId="14" fillId="36" borderId="18" xfId="0" applyFont="1" applyFill="1" applyBorder="1" applyAlignment="1">
      <alignment horizontal="left" vertical="center" wrapText="1"/>
    </xf>
    <xf numFmtId="0" fontId="0" fillId="39" borderId="0" xfId="0" applyFill="1" applyAlignment="1" applyProtection="1">
      <alignment horizontal="center"/>
      <protection locked="0"/>
    </xf>
    <xf numFmtId="0" fontId="0" fillId="50" borderId="25" xfId="0" applyFill="1" applyBorder="1" applyAlignment="1">
      <alignment horizontal="center"/>
    </xf>
    <xf numFmtId="0" fontId="0" fillId="50" borderId="35" xfId="0" applyFill="1" applyBorder="1" applyAlignment="1">
      <alignment horizontal="center"/>
    </xf>
    <xf numFmtId="0" fontId="9" fillId="50" borderId="25" xfId="0" applyFont="1" applyFill="1" applyBorder="1" applyAlignment="1">
      <alignment horizontal="center"/>
    </xf>
    <xf numFmtId="0" fontId="9" fillId="50" borderId="36" xfId="0" applyFont="1" applyFill="1" applyBorder="1" applyAlignment="1">
      <alignment horizontal="center"/>
    </xf>
    <xf numFmtId="0" fontId="9" fillId="50" borderId="35" xfId="0" applyFont="1" applyFill="1" applyBorder="1" applyAlignment="1">
      <alignment horizontal="center"/>
    </xf>
    <xf numFmtId="0" fontId="9" fillId="37" borderId="22" xfId="0" applyFont="1" applyFill="1" applyBorder="1" applyAlignment="1">
      <alignment horizontal="left"/>
    </xf>
    <xf numFmtId="0" fontId="9" fillId="37" borderId="0" xfId="0" applyFont="1" applyFill="1" applyBorder="1" applyAlignment="1">
      <alignment horizontal="left"/>
    </xf>
    <xf numFmtId="0" fontId="0" fillId="34" borderId="37" xfId="0" applyFill="1" applyBorder="1" applyAlignment="1">
      <alignment horizontal="center" vertical="center" shrinkToFit="1"/>
    </xf>
    <xf numFmtId="0" fontId="0" fillId="34" borderId="38" xfId="0" applyFill="1" applyBorder="1" applyAlignment="1">
      <alignment horizontal="center" vertical="center" shrinkToFit="1"/>
    </xf>
    <xf numFmtId="0" fontId="0" fillId="34" borderId="39" xfId="0" applyFill="1" applyBorder="1" applyAlignment="1">
      <alignment horizontal="center" vertical="center" shrinkToFit="1"/>
    </xf>
    <xf numFmtId="0" fontId="0" fillId="34" borderId="40" xfId="0" applyFill="1" applyBorder="1" applyAlignment="1">
      <alignment horizontal="center" vertical="center" shrinkToFit="1"/>
    </xf>
    <xf numFmtId="0" fontId="0" fillId="38" borderId="41" xfId="0" applyFont="1" applyFill="1" applyBorder="1" applyAlignment="1">
      <alignment horizontal="center" vertical="center" shrinkToFit="1"/>
    </xf>
    <xf numFmtId="0" fontId="0" fillId="38" borderId="42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43" borderId="43" xfId="0" applyFont="1" applyFill="1" applyBorder="1" applyAlignment="1">
      <alignment horizontal="center" vertical="center" shrinkToFit="1"/>
    </xf>
    <xf numFmtId="0" fontId="0" fillId="43" borderId="44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43" borderId="45" xfId="0" applyFont="1" applyFill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0" fillId="38" borderId="13" xfId="0" applyFont="1" applyFill="1" applyBorder="1" applyAlignment="1">
      <alignment horizontal="center" vertical="center" shrinkToFit="1"/>
    </xf>
    <xf numFmtId="0" fontId="0" fillId="38" borderId="14" xfId="0" applyFont="1" applyFill="1" applyBorder="1" applyAlignment="1">
      <alignment horizontal="center" vertical="center" shrinkToFit="1"/>
    </xf>
    <xf numFmtId="0" fontId="0" fillId="38" borderId="46" xfId="0" applyFill="1" applyBorder="1" applyAlignment="1">
      <alignment horizontal="center" vertical="center" shrinkToFit="1"/>
    </xf>
    <xf numFmtId="0" fontId="0" fillId="38" borderId="47" xfId="0" applyFill="1" applyBorder="1" applyAlignment="1">
      <alignment horizontal="center" vertical="center" shrinkToFit="1"/>
    </xf>
    <xf numFmtId="0" fontId="3" fillId="39" borderId="48" xfId="0" applyFont="1" applyFill="1" applyBorder="1" applyAlignment="1" applyProtection="1">
      <alignment horizontal="center" vertical="center" wrapText="1" shrinkToFit="1"/>
      <protection locked="0"/>
    </xf>
    <xf numFmtId="0" fontId="3" fillId="39" borderId="49" xfId="0" applyFont="1" applyFill="1" applyBorder="1" applyAlignment="1" applyProtection="1">
      <alignment horizontal="center" vertical="center" wrapText="1" shrinkToFit="1"/>
      <protection locked="0"/>
    </xf>
    <xf numFmtId="0" fontId="3" fillId="39" borderId="50" xfId="0" applyFont="1" applyFill="1" applyBorder="1" applyAlignment="1" applyProtection="1">
      <alignment horizontal="center" vertical="center" wrapText="1" shrinkToFit="1"/>
      <protection locked="0"/>
    </xf>
    <xf numFmtId="0" fontId="3" fillId="39" borderId="51" xfId="0" applyFont="1" applyFill="1" applyBorder="1" applyAlignment="1" applyProtection="1">
      <alignment horizontal="center" vertical="center" wrapText="1" shrinkToFit="1"/>
      <protection locked="0"/>
    </xf>
    <xf numFmtId="0" fontId="0" fillId="38" borderId="52" xfId="0" applyFill="1" applyBorder="1" applyAlignment="1">
      <alignment horizontal="center" vertical="center" shrinkToFit="1"/>
    </xf>
    <xf numFmtId="0" fontId="0" fillId="38" borderId="53" xfId="0" applyFill="1" applyBorder="1" applyAlignment="1">
      <alignment horizontal="center" vertical="center" shrinkToFit="1"/>
    </xf>
    <xf numFmtId="0" fontId="0" fillId="38" borderId="54" xfId="0" applyFill="1" applyBorder="1" applyAlignment="1">
      <alignment horizontal="center" vertical="center" shrinkToFit="1"/>
    </xf>
    <xf numFmtId="0" fontId="0" fillId="38" borderId="55" xfId="0" applyFill="1" applyBorder="1" applyAlignment="1">
      <alignment horizontal="center" vertical="center" shrinkToFit="1"/>
    </xf>
    <xf numFmtId="0" fontId="0" fillId="38" borderId="56" xfId="0" applyFill="1" applyBorder="1" applyAlignment="1">
      <alignment horizontal="center" vertical="center" shrinkToFit="1"/>
    </xf>
    <xf numFmtId="0" fontId="0" fillId="0" borderId="0" xfId="0" applyBorder="1" applyAlignment="1" applyProtection="1">
      <alignment horizontal="center" vertical="center" shrinkToFit="1"/>
      <protection locked="0"/>
    </xf>
    <xf numFmtId="22" fontId="0" fillId="0" borderId="0" xfId="0" applyNumberFormat="1" applyBorder="1" applyAlignment="1">
      <alignment horizontal="center" vertical="center" shrinkToFit="1"/>
    </xf>
    <xf numFmtId="0" fontId="0" fillId="0" borderId="0" xfId="0" applyAlignment="1">
      <alignment/>
    </xf>
    <xf numFmtId="0" fontId="13" fillId="0" borderId="27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left" vertical="center" shrinkToFit="1"/>
    </xf>
    <xf numFmtId="0" fontId="9" fillId="0" borderId="27" xfId="0" applyFont="1" applyBorder="1" applyAlignment="1">
      <alignment horizontal="right" vertical="center" shrinkToFit="1"/>
    </xf>
    <xf numFmtId="0" fontId="4" fillId="0" borderId="27" xfId="0" applyFont="1" applyFill="1" applyBorder="1" applyAlignment="1" applyProtection="1">
      <alignment horizontal="left" vertical="center" shrinkToFit="1"/>
      <protection/>
    </xf>
    <xf numFmtId="0" fontId="4" fillId="39" borderId="27" xfId="0" applyFont="1" applyFill="1" applyBorder="1" applyAlignment="1" applyProtection="1">
      <alignment horizontal="center" vertical="center" shrinkToFit="1"/>
      <protection locked="0"/>
    </xf>
    <xf numFmtId="0" fontId="6" fillId="33" borderId="57" xfId="0" applyFont="1" applyFill="1" applyBorder="1" applyAlignment="1">
      <alignment horizontal="center" vertical="center" shrinkToFit="1"/>
    </xf>
    <xf numFmtId="0" fontId="6" fillId="33" borderId="58" xfId="0" applyFont="1" applyFill="1" applyBorder="1" applyAlignment="1">
      <alignment horizontal="center" vertical="center" shrinkToFit="1"/>
    </xf>
    <xf numFmtId="0" fontId="6" fillId="33" borderId="59" xfId="0" applyFont="1" applyFill="1" applyBorder="1" applyAlignment="1">
      <alignment horizontal="center" vertical="center" shrinkToFit="1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7" fillId="0" borderId="0" xfId="0" applyFont="1" applyAlignment="1">
      <alignment horizontal="center" vertical="center" shrinkToFit="1"/>
    </xf>
    <xf numFmtId="0" fontId="0" fillId="0" borderId="60" xfId="0" applyBorder="1" applyAlignment="1">
      <alignment horizontal="right" vertical="center" shrinkToFit="1"/>
    </xf>
    <xf numFmtId="0" fontId="0" fillId="0" borderId="61" xfId="0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523875</xdr:colOff>
      <xdr:row>10</xdr:row>
      <xdr:rowOff>133350</xdr:rowOff>
    </xdr:from>
    <xdr:to>
      <xdr:col>4</xdr:col>
      <xdr:colOff>666750</xdr:colOff>
      <xdr:row>15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2581275" y="2933700"/>
          <a:ext cx="82867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400050</xdr:colOff>
      <xdr:row>10</xdr:row>
      <xdr:rowOff>133350</xdr:rowOff>
    </xdr:from>
    <xdr:to>
      <xdr:col>5</xdr:col>
      <xdr:colOff>400050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3829050" y="293370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17</xdr:row>
      <xdr:rowOff>9525</xdr:rowOff>
    </xdr:from>
    <xdr:to>
      <xdr:col>3</xdr:col>
      <xdr:colOff>371475</xdr:colOff>
      <xdr:row>20</xdr:row>
      <xdr:rowOff>133350</xdr:rowOff>
    </xdr:to>
    <xdr:sp>
      <xdr:nvSpPr>
        <xdr:cNvPr id="3" name="Line 3"/>
        <xdr:cNvSpPr>
          <a:spLocks/>
        </xdr:cNvSpPr>
      </xdr:nvSpPr>
      <xdr:spPr>
        <a:xfrm>
          <a:off x="2428875" y="4029075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17</xdr:row>
      <xdr:rowOff>9525</xdr:rowOff>
    </xdr:from>
    <xdr:to>
      <xdr:col>5</xdr:col>
      <xdr:colOff>419100</xdr:colOff>
      <xdr:row>20</xdr:row>
      <xdr:rowOff>123825</xdr:rowOff>
    </xdr:to>
    <xdr:sp>
      <xdr:nvSpPr>
        <xdr:cNvPr id="4" name="Line 4"/>
        <xdr:cNvSpPr>
          <a:spLocks/>
        </xdr:cNvSpPr>
      </xdr:nvSpPr>
      <xdr:spPr>
        <a:xfrm flipH="1">
          <a:off x="2933700" y="4029075"/>
          <a:ext cx="91440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333375</xdr:colOff>
      <xdr:row>17</xdr:row>
      <xdr:rowOff>19050</xdr:rowOff>
    </xdr:from>
    <xdr:to>
      <xdr:col>2</xdr:col>
      <xdr:colOff>333375</xdr:colOff>
      <xdr:row>25</xdr:row>
      <xdr:rowOff>38100</xdr:rowOff>
    </xdr:to>
    <xdr:sp>
      <xdr:nvSpPr>
        <xdr:cNvPr id="5" name="Line 5"/>
        <xdr:cNvSpPr>
          <a:spLocks/>
        </xdr:cNvSpPr>
      </xdr:nvSpPr>
      <xdr:spPr>
        <a:xfrm>
          <a:off x="1704975" y="4038600"/>
          <a:ext cx="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352425</xdr:colOff>
      <xdr:row>16</xdr:row>
      <xdr:rowOff>171450</xdr:rowOff>
    </xdr:from>
    <xdr:to>
      <xdr:col>6</xdr:col>
      <xdr:colOff>352425</xdr:colOff>
      <xdr:row>25</xdr:row>
      <xdr:rowOff>9525</xdr:rowOff>
    </xdr:to>
    <xdr:sp>
      <xdr:nvSpPr>
        <xdr:cNvPr id="6" name="Line 6"/>
        <xdr:cNvSpPr>
          <a:spLocks/>
        </xdr:cNvSpPr>
      </xdr:nvSpPr>
      <xdr:spPr>
        <a:xfrm>
          <a:off x="4486275" y="4010025"/>
          <a:ext cx="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295275</xdr:colOff>
      <xdr:row>29</xdr:row>
      <xdr:rowOff>19050</xdr:rowOff>
    </xdr:from>
    <xdr:to>
      <xdr:col>7</xdr:col>
      <xdr:colOff>371475</xdr:colOff>
      <xdr:row>33</xdr:row>
      <xdr:rowOff>0</xdr:rowOff>
    </xdr:to>
    <xdr:sp>
      <xdr:nvSpPr>
        <xdr:cNvPr id="7" name="AutoShape 7"/>
        <xdr:cNvSpPr>
          <a:spLocks/>
        </xdr:cNvSpPr>
      </xdr:nvSpPr>
      <xdr:spPr>
        <a:xfrm>
          <a:off x="5114925" y="6191250"/>
          <a:ext cx="76200" cy="857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13</xdr:row>
      <xdr:rowOff>104775</xdr:rowOff>
    </xdr:from>
    <xdr:to>
      <xdr:col>7</xdr:col>
      <xdr:colOff>638175</xdr:colOff>
      <xdr:row>13</xdr:row>
      <xdr:rowOff>104775</xdr:rowOff>
    </xdr:to>
    <xdr:sp>
      <xdr:nvSpPr>
        <xdr:cNvPr id="8" name="Line 8"/>
        <xdr:cNvSpPr>
          <a:spLocks/>
        </xdr:cNvSpPr>
      </xdr:nvSpPr>
      <xdr:spPr>
        <a:xfrm flipH="1">
          <a:off x="4848225" y="34194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9"/>
  <sheetViews>
    <sheetView tabSelected="1" zoomScalePageLayoutView="0" workbookViewId="0" topLeftCell="A1">
      <selection activeCell="C6" sqref="C6:K6"/>
    </sheetView>
  </sheetViews>
  <sheetFormatPr defaultColWidth="9.00390625" defaultRowHeight="13.5"/>
  <cols>
    <col min="1" max="5" width="9.00390625" style="10" customWidth="1"/>
    <col min="6" max="6" width="9.25390625" style="10" bestFit="1" customWidth="1"/>
    <col min="7" max="16384" width="9.00390625" style="10" customWidth="1"/>
  </cols>
  <sheetData>
    <row r="1" spans="2:13" ht="18.75">
      <c r="B1" s="42" t="s">
        <v>25</v>
      </c>
      <c r="M1" s="10" t="s">
        <v>61</v>
      </c>
    </row>
    <row r="2" spans="2:11" ht="13.5">
      <c r="B2" s="24" t="s">
        <v>33</v>
      </c>
      <c r="C2" s="25"/>
      <c r="D2" s="25"/>
      <c r="E2" s="25"/>
      <c r="F2" s="25"/>
      <c r="G2" s="25"/>
      <c r="H2" s="25"/>
      <c r="I2" s="25"/>
      <c r="J2" s="25"/>
      <c r="K2" s="26"/>
    </row>
    <row r="3" spans="2:11" ht="14.25">
      <c r="B3" s="27"/>
      <c r="C3" s="78" t="s">
        <v>34</v>
      </c>
      <c r="D3" s="11"/>
      <c r="E3" s="11"/>
      <c r="F3" s="11"/>
      <c r="G3" s="11"/>
      <c r="H3" s="11"/>
      <c r="I3" s="11"/>
      <c r="J3" s="11"/>
      <c r="K3" s="28"/>
    </row>
    <row r="4" spans="2:11" ht="14.25">
      <c r="B4" s="27"/>
      <c r="C4" s="79" t="s">
        <v>35</v>
      </c>
      <c r="D4" s="11"/>
      <c r="E4" s="11"/>
      <c r="F4" s="11"/>
      <c r="G4" s="11"/>
      <c r="H4" s="11"/>
      <c r="I4" s="11"/>
      <c r="J4" s="11"/>
      <c r="K4" s="28"/>
    </row>
    <row r="5" spans="2:11" ht="19.5" customHeight="1">
      <c r="B5" s="27"/>
      <c r="C5" s="78" t="s">
        <v>62</v>
      </c>
      <c r="D5" s="123"/>
      <c r="E5" s="123"/>
      <c r="F5" s="123"/>
      <c r="G5" s="123"/>
      <c r="H5" s="123"/>
      <c r="I5" s="123"/>
      <c r="J5" s="123"/>
      <c r="K5" s="124"/>
    </row>
    <row r="6" spans="2:11" ht="80.25" customHeight="1">
      <c r="B6" s="27"/>
      <c r="C6" s="128" t="s">
        <v>63</v>
      </c>
      <c r="D6" s="128"/>
      <c r="E6" s="128"/>
      <c r="F6" s="128"/>
      <c r="G6" s="128"/>
      <c r="H6" s="128"/>
      <c r="I6" s="128"/>
      <c r="J6" s="128"/>
      <c r="K6" s="129"/>
    </row>
    <row r="7" spans="2:11" ht="14.25">
      <c r="B7" s="27"/>
      <c r="C7" s="79"/>
      <c r="D7" s="11"/>
      <c r="E7" s="11"/>
      <c r="F7" s="11"/>
      <c r="G7" s="11"/>
      <c r="H7" s="11"/>
      <c r="I7" s="11"/>
      <c r="J7" s="11"/>
      <c r="K7" s="28"/>
    </row>
    <row r="8" spans="2:11" ht="14.25">
      <c r="B8" s="80" t="s">
        <v>36</v>
      </c>
      <c r="C8" s="79"/>
      <c r="D8" s="11"/>
      <c r="E8" s="11"/>
      <c r="F8" s="11"/>
      <c r="G8" s="11" t="s">
        <v>64</v>
      </c>
      <c r="H8" s="11"/>
      <c r="I8" s="11"/>
      <c r="J8" s="11"/>
      <c r="K8" s="28"/>
    </row>
    <row r="9" spans="2:11" ht="14.25">
      <c r="B9" s="80"/>
      <c r="C9" s="79"/>
      <c r="D9" s="11"/>
      <c r="E9" s="11"/>
      <c r="F9" s="11"/>
      <c r="G9" s="11"/>
      <c r="H9" s="11"/>
      <c r="I9" s="11"/>
      <c r="J9" s="11"/>
      <c r="K9" s="28"/>
    </row>
    <row r="10" spans="2:11" ht="17.25">
      <c r="B10" s="27"/>
      <c r="C10" s="11"/>
      <c r="D10" s="11"/>
      <c r="E10" s="11"/>
      <c r="F10" s="133" t="s">
        <v>13</v>
      </c>
      <c r="G10" s="134"/>
      <c r="H10" s="135"/>
      <c r="I10" s="11"/>
      <c r="J10" s="11"/>
      <c r="K10" s="28"/>
    </row>
    <row r="11" spans="2:11" ht="13.5">
      <c r="B11" s="27"/>
      <c r="C11" s="11"/>
      <c r="D11" s="11"/>
      <c r="E11" s="11"/>
      <c r="F11" s="11"/>
      <c r="G11" s="11"/>
      <c r="H11" s="11"/>
      <c r="I11" s="11"/>
      <c r="J11" s="11"/>
      <c r="K11" s="28"/>
    </row>
    <row r="12" spans="2:11" ht="13.5">
      <c r="B12" s="27"/>
      <c r="C12" s="11"/>
      <c r="D12" s="11"/>
      <c r="E12" s="11"/>
      <c r="F12" s="11"/>
      <c r="G12" s="11"/>
      <c r="H12" s="11"/>
      <c r="I12" s="11"/>
      <c r="J12" s="11"/>
      <c r="K12" s="28"/>
    </row>
    <row r="13" spans="2:11" ht="13.5">
      <c r="B13" s="27"/>
      <c r="C13" s="11"/>
      <c r="D13" s="11"/>
      <c r="E13" s="11"/>
      <c r="F13" s="11"/>
      <c r="G13" s="11"/>
      <c r="H13" s="11"/>
      <c r="I13" s="11"/>
      <c r="J13" s="11"/>
      <c r="K13" s="28"/>
    </row>
    <row r="14" spans="2:11" ht="14.25" thickBot="1">
      <c r="B14" s="27"/>
      <c r="C14" s="11"/>
      <c r="D14" s="11"/>
      <c r="E14" s="11"/>
      <c r="F14" s="35">
        <v>37569</v>
      </c>
      <c r="G14" s="36" t="s">
        <v>12</v>
      </c>
      <c r="H14" s="11"/>
      <c r="I14" s="131" t="s">
        <v>21</v>
      </c>
      <c r="J14" s="132"/>
      <c r="K14" s="28"/>
    </row>
    <row r="15" spans="2:11" ht="13.5">
      <c r="B15" s="27"/>
      <c r="C15" s="2" t="s">
        <v>10</v>
      </c>
      <c r="D15" s="4"/>
      <c r="E15" s="4"/>
      <c r="F15" s="4"/>
      <c r="G15" s="5" t="s">
        <v>11</v>
      </c>
      <c r="H15" s="11"/>
      <c r="I15" s="11"/>
      <c r="J15" s="11"/>
      <c r="K15" s="28"/>
    </row>
    <row r="16" spans="2:11" ht="13.5">
      <c r="B16" s="27"/>
      <c r="C16" s="138">
        <f>IF(D16:D17="","",D16+D17)</f>
      </c>
      <c r="D16" s="38"/>
      <c r="E16" s="6" t="s">
        <v>8</v>
      </c>
      <c r="F16" s="40"/>
      <c r="G16" s="140">
        <f>IF(F16:F17="","",F16+F17)</f>
      </c>
      <c r="H16" s="11"/>
      <c r="I16" s="11"/>
      <c r="J16" s="11"/>
      <c r="K16" s="28"/>
    </row>
    <row r="17" spans="2:11" ht="14.25" thickBot="1">
      <c r="B17" s="27"/>
      <c r="C17" s="139"/>
      <c r="D17" s="39"/>
      <c r="E17" s="7" t="s">
        <v>9</v>
      </c>
      <c r="F17" s="41"/>
      <c r="G17" s="141"/>
      <c r="H17" s="11"/>
      <c r="I17" s="11"/>
      <c r="J17" s="11"/>
      <c r="K17" s="28"/>
    </row>
    <row r="18" spans="2:11" ht="13.5">
      <c r="B18" s="27"/>
      <c r="C18" s="11"/>
      <c r="D18" s="11"/>
      <c r="E18" s="11"/>
      <c r="F18" s="11"/>
      <c r="G18" s="11"/>
      <c r="H18" s="11"/>
      <c r="I18" s="37"/>
      <c r="J18" s="37"/>
      <c r="K18" s="28"/>
    </row>
    <row r="19" spans="2:11" ht="13.5">
      <c r="B19" s="27"/>
      <c r="C19" s="11"/>
      <c r="D19" s="11"/>
      <c r="E19" s="11"/>
      <c r="F19" s="11"/>
      <c r="G19" s="11"/>
      <c r="H19" s="11"/>
      <c r="I19" s="11" t="s">
        <v>24</v>
      </c>
      <c r="J19" s="11"/>
      <c r="K19" s="28"/>
    </row>
    <row r="20" spans="2:11" ht="13.5">
      <c r="B20" s="27"/>
      <c r="C20" s="11"/>
      <c r="D20" s="11"/>
      <c r="E20" s="11"/>
      <c r="F20" s="11"/>
      <c r="G20" s="11"/>
      <c r="H20" s="11"/>
      <c r="I20" s="11"/>
      <c r="J20" s="11"/>
      <c r="K20" s="28"/>
    </row>
    <row r="21" spans="2:11" ht="13.5">
      <c r="B21" s="27"/>
      <c r="C21" s="11"/>
      <c r="D21" s="11"/>
      <c r="E21" s="11"/>
      <c r="F21" s="11"/>
      <c r="G21" s="11"/>
      <c r="H21" s="11"/>
      <c r="I21" s="11"/>
      <c r="J21" s="11"/>
      <c r="K21" s="28"/>
    </row>
    <row r="22" spans="2:11" ht="17.25">
      <c r="B22" s="27"/>
      <c r="C22" s="11"/>
      <c r="D22" s="133" t="s">
        <v>14</v>
      </c>
      <c r="E22" s="134"/>
      <c r="F22" s="135"/>
      <c r="G22" s="11"/>
      <c r="H22" s="11"/>
      <c r="I22" s="11"/>
      <c r="J22" s="11"/>
      <c r="K22" s="28"/>
    </row>
    <row r="23" spans="2:11" ht="13.5">
      <c r="B23" s="27"/>
      <c r="C23" s="11"/>
      <c r="D23" s="11"/>
      <c r="E23" s="11"/>
      <c r="F23" s="11"/>
      <c r="G23" s="11"/>
      <c r="H23" s="11"/>
      <c r="I23" s="11"/>
      <c r="J23" s="11"/>
      <c r="K23" s="28"/>
    </row>
    <row r="24" spans="2:11" ht="13.5">
      <c r="B24" s="27"/>
      <c r="C24" s="11"/>
      <c r="D24" s="11"/>
      <c r="E24" s="11"/>
      <c r="F24" s="11"/>
      <c r="G24" s="11"/>
      <c r="H24" s="11"/>
      <c r="I24" s="11"/>
      <c r="J24" s="11"/>
      <c r="K24" s="28"/>
    </row>
    <row r="25" spans="2:11" ht="13.5">
      <c r="B25" s="27"/>
      <c r="C25" s="11"/>
      <c r="D25" s="11"/>
      <c r="E25" s="11"/>
      <c r="F25" s="11"/>
      <c r="G25" s="11"/>
      <c r="H25" s="11"/>
      <c r="I25" s="11"/>
      <c r="J25" s="11"/>
      <c r="K25" s="28"/>
    </row>
    <row r="26" spans="2:11" ht="17.25">
      <c r="B26" s="27"/>
      <c r="C26" s="133" t="s">
        <v>15</v>
      </c>
      <c r="D26" s="134"/>
      <c r="E26" s="134"/>
      <c r="F26" s="134"/>
      <c r="G26" s="135"/>
      <c r="H26" s="11"/>
      <c r="I26" s="11"/>
      <c r="J26" s="11"/>
      <c r="K26" s="28"/>
    </row>
    <row r="27" spans="2:11" ht="13.5">
      <c r="B27" s="27"/>
      <c r="C27" s="11"/>
      <c r="D27" s="11"/>
      <c r="E27" s="11"/>
      <c r="F27" s="11"/>
      <c r="G27" s="11"/>
      <c r="H27" s="11"/>
      <c r="I27" s="11"/>
      <c r="J27" s="11"/>
      <c r="K27" s="28"/>
    </row>
    <row r="28" spans="2:11" ht="13.5">
      <c r="B28" s="27"/>
      <c r="C28" s="11"/>
      <c r="D28" s="11"/>
      <c r="E28" s="11"/>
      <c r="F28" s="11"/>
      <c r="G28" s="11"/>
      <c r="H28" s="11"/>
      <c r="I28" s="11"/>
      <c r="J28" s="11"/>
      <c r="K28" s="28"/>
    </row>
    <row r="29" spans="2:11" ht="13.5">
      <c r="B29" s="27"/>
      <c r="C29" s="11"/>
      <c r="D29" s="11"/>
      <c r="E29" s="11"/>
      <c r="F29" s="11"/>
      <c r="G29" s="11"/>
      <c r="H29" s="11"/>
      <c r="I29" s="11"/>
      <c r="J29" s="11"/>
      <c r="K29" s="28"/>
    </row>
    <row r="30" spans="2:11" ht="17.25">
      <c r="B30" s="27"/>
      <c r="C30" s="16" t="s">
        <v>16</v>
      </c>
      <c r="D30" s="17"/>
      <c r="E30" s="17"/>
      <c r="F30" s="18"/>
      <c r="G30" s="18"/>
      <c r="H30" s="18"/>
      <c r="I30" s="18"/>
      <c r="J30" s="13"/>
      <c r="K30" s="28"/>
    </row>
    <row r="31" spans="2:11" ht="17.25">
      <c r="B31" s="27"/>
      <c r="C31" s="19" t="s">
        <v>17</v>
      </c>
      <c r="D31" s="20"/>
      <c r="E31" s="20"/>
      <c r="F31" s="21"/>
      <c r="G31" s="21"/>
      <c r="H31" s="12"/>
      <c r="I31" s="21" t="s">
        <v>19</v>
      </c>
      <c r="J31" s="14"/>
      <c r="K31" s="28"/>
    </row>
    <row r="32" spans="2:11" ht="17.25">
      <c r="B32" s="27"/>
      <c r="C32" s="136" t="s">
        <v>15</v>
      </c>
      <c r="D32" s="137"/>
      <c r="E32" s="137"/>
      <c r="F32" s="137"/>
      <c r="G32" s="137"/>
      <c r="H32" s="21"/>
      <c r="I32" s="21"/>
      <c r="J32" s="14"/>
      <c r="K32" s="28"/>
    </row>
    <row r="33" spans="2:11" ht="17.25">
      <c r="B33" s="27"/>
      <c r="C33" s="19" t="s">
        <v>20</v>
      </c>
      <c r="D33" s="21"/>
      <c r="E33" s="20"/>
      <c r="F33" s="20"/>
      <c r="G33" s="20"/>
      <c r="H33" s="21"/>
      <c r="I33" s="21"/>
      <c r="J33" s="14"/>
      <c r="K33" s="28"/>
    </row>
    <row r="34" spans="2:11" ht="17.25">
      <c r="B34" s="27"/>
      <c r="C34" s="22" t="s">
        <v>18</v>
      </c>
      <c r="D34" s="23"/>
      <c r="E34" s="23"/>
      <c r="F34" s="23"/>
      <c r="G34" s="23"/>
      <c r="H34" s="23"/>
      <c r="I34" s="23"/>
      <c r="J34" s="15"/>
      <c r="K34" s="28"/>
    </row>
    <row r="35" spans="2:11" ht="13.5">
      <c r="B35" s="27"/>
      <c r="C35" s="11"/>
      <c r="D35" s="11"/>
      <c r="E35" s="11"/>
      <c r="F35" s="11"/>
      <c r="G35" s="11"/>
      <c r="H35" s="11"/>
      <c r="I35" s="11"/>
      <c r="J35" s="11"/>
      <c r="K35" s="28"/>
    </row>
    <row r="36" spans="2:11" ht="13.5">
      <c r="B36" s="27"/>
      <c r="C36" s="11"/>
      <c r="D36" s="11"/>
      <c r="E36" s="11"/>
      <c r="F36" s="11"/>
      <c r="G36" s="11"/>
      <c r="H36" s="11"/>
      <c r="I36" s="11"/>
      <c r="J36" s="11"/>
      <c r="K36" s="28"/>
    </row>
    <row r="37" spans="2:11" ht="13.5">
      <c r="B37" s="29"/>
      <c r="C37" s="30"/>
      <c r="D37" s="30"/>
      <c r="E37" s="30"/>
      <c r="F37" s="30"/>
      <c r="G37" s="30"/>
      <c r="H37" s="30"/>
      <c r="I37" s="30"/>
      <c r="J37" s="30"/>
      <c r="K37" s="31"/>
    </row>
    <row r="38" ht="13.5">
      <c r="B38" s="10" t="s">
        <v>22</v>
      </c>
    </row>
    <row r="39" spans="2:4" ht="13.5">
      <c r="B39" s="130">
        <v>2012</v>
      </c>
      <c r="C39" s="130"/>
      <c r="D39" s="10" t="s">
        <v>23</v>
      </c>
    </row>
  </sheetData>
  <sheetProtection password="DD87" sheet="1"/>
  <mergeCells count="9">
    <mergeCell ref="C6:K6"/>
    <mergeCell ref="B39:C39"/>
    <mergeCell ref="I14:J14"/>
    <mergeCell ref="F10:H10"/>
    <mergeCell ref="D22:F22"/>
    <mergeCell ref="C26:G26"/>
    <mergeCell ref="C32:G32"/>
    <mergeCell ref="C16:C17"/>
    <mergeCell ref="G16:G17"/>
  </mergeCells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24"/>
  <sheetViews>
    <sheetView view="pageBreakPreview" zoomScale="80" zoomScaleSheetLayoutView="80" zoomScalePageLayoutView="0" workbookViewId="0" topLeftCell="A1">
      <selection activeCell="A3" sqref="A3:A4"/>
    </sheetView>
  </sheetViews>
  <sheetFormatPr defaultColWidth="9.00390625" defaultRowHeight="13.5"/>
  <cols>
    <col min="1" max="1" width="9.00390625" style="3" customWidth="1"/>
    <col min="2" max="41" width="2.50390625" style="3" customWidth="1"/>
    <col min="42" max="49" width="3.75390625" style="3" customWidth="1"/>
    <col min="50" max="50" width="7.75390625" style="3" customWidth="1"/>
    <col min="51" max="16384" width="9.00390625" style="3" customWidth="1"/>
  </cols>
  <sheetData>
    <row r="1" spans="1:50" ht="26.25" thickBot="1">
      <c r="A1" s="81" t="s">
        <v>45</v>
      </c>
      <c r="B1" s="122"/>
      <c r="C1" s="170"/>
      <c r="D1" s="170"/>
      <c r="E1" s="170"/>
      <c r="F1" s="170"/>
      <c r="G1" s="170"/>
      <c r="H1" s="170"/>
      <c r="I1" s="170"/>
      <c r="J1" s="169" t="s">
        <v>60</v>
      </c>
      <c r="K1" s="169"/>
      <c r="L1" s="169"/>
      <c r="M1" s="169"/>
      <c r="N1" s="170"/>
      <c r="O1" s="170"/>
      <c r="P1" s="170"/>
      <c r="Q1" s="170"/>
      <c r="R1" s="166" t="s">
        <v>27</v>
      </c>
      <c r="S1" s="166"/>
      <c r="T1" s="166"/>
      <c r="Z1" s="168" t="s">
        <v>41</v>
      </c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7">
        <f>'説明文'!$B$39</f>
        <v>2012</v>
      </c>
      <c r="AM1" s="167"/>
      <c r="AN1" s="167"/>
      <c r="AO1" s="120"/>
      <c r="AP1" s="149" t="s">
        <v>26</v>
      </c>
      <c r="AQ1" s="149"/>
      <c r="AR1" s="149"/>
      <c r="AS1" s="149"/>
      <c r="AT1" s="149"/>
      <c r="AU1" s="149"/>
      <c r="AV1" s="149"/>
      <c r="AW1" s="149"/>
      <c r="AX1" s="119"/>
    </row>
    <row r="2" spans="1:53" ht="45" customHeight="1">
      <c r="A2" s="9"/>
      <c r="B2" s="171" t="str">
        <f>A3</f>
        <v>国分</v>
      </c>
      <c r="C2" s="172"/>
      <c r="D2" s="172"/>
      <c r="E2" s="173"/>
      <c r="F2" s="171" t="str">
        <f>A5</f>
        <v>太陽SC－Ａ</v>
      </c>
      <c r="G2" s="172"/>
      <c r="H2" s="172"/>
      <c r="I2" s="173"/>
      <c r="J2" s="171" t="str">
        <f>A7</f>
        <v>育英館</v>
      </c>
      <c r="K2" s="172"/>
      <c r="L2" s="172"/>
      <c r="M2" s="173"/>
      <c r="N2" s="171" t="str">
        <f>A9</f>
        <v>神村学園</v>
      </c>
      <c r="O2" s="172"/>
      <c r="P2" s="172"/>
      <c r="Q2" s="173"/>
      <c r="R2" s="171" t="str">
        <f>A11</f>
        <v>アミーゴス</v>
      </c>
      <c r="S2" s="172"/>
      <c r="T2" s="172"/>
      <c r="U2" s="173"/>
      <c r="V2" s="171" t="str">
        <f>A13</f>
        <v>AFCパルティーダ</v>
      </c>
      <c r="W2" s="172"/>
      <c r="X2" s="172"/>
      <c r="Y2" s="173"/>
      <c r="Z2" s="171" t="str">
        <f>A15</f>
        <v>ディアマント</v>
      </c>
      <c r="AA2" s="172"/>
      <c r="AB2" s="172"/>
      <c r="AC2" s="173"/>
      <c r="AD2" s="171" t="str">
        <f>A17</f>
        <v>F.Cuore</v>
      </c>
      <c r="AE2" s="174"/>
      <c r="AF2" s="174"/>
      <c r="AG2" s="175"/>
      <c r="AH2" s="171" t="str">
        <f>A19</f>
        <v>大隅NIFS</v>
      </c>
      <c r="AI2" s="172"/>
      <c r="AJ2" s="172"/>
      <c r="AK2" s="173"/>
      <c r="AL2" s="171" t="str">
        <f>A21</f>
        <v>なし</v>
      </c>
      <c r="AM2" s="172"/>
      <c r="AN2" s="172"/>
      <c r="AO2" s="173"/>
      <c r="AP2" s="1" t="s">
        <v>0</v>
      </c>
      <c r="AQ2" s="1" t="s">
        <v>1</v>
      </c>
      <c r="AR2" s="1" t="s">
        <v>2</v>
      </c>
      <c r="AS2" s="1" t="s">
        <v>3</v>
      </c>
      <c r="AT2" s="1" t="s">
        <v>4</v>
      </c>
      <c r="AU2" s="1" t="s">
        <v>5</v>
      </c>
      <c r="AV2" s="1" t="s">
        <v>6</v>
      </c>
      <c r="AW2" s="118" t="s">
        <v>7</v>
      </c>
      <c r="AX2" s="117" t="s">
        <v>37</v>
      </c>
      <c r="AY2" s="116" t="s">
        <v>38</v>
      </c>
      <c r="AZ2" s="116" t="s">
        <v>39</v>
      </c>
      <c r="BA2" s="3" t="s">
        <v>40</v>
      </c>
    </row>
    <row r="3" spans="1:56" ht="22.5" customHeight="1">
      <c r="A3" s="154" t="s">
        <v>67</v>
      </c>
      <c r="B3" s="158"/>
      <c r="C3" s="152"/>
      <c r="D3" s="152"/>
      <c r="E3" s="159"/>
      <c r="F3" s="95">
        <f>IF(G3="","",IF(G3&gt;I3,"○",IF(G3=I3,"△",IF(G3&lt;I3,"●"))))</f>
      </c>
      <c r="G3" s="96">
        <f>'ワーク（１回戦・結果入力シート）'!A4</f>
      </c>
      <c r="H3" s="96" t="s">
        <v>8</v>
      </c>
      <c r="I3" s="96">
        <f>'ワーク（１回戦・結果入力シート）'!E4</f>
      </c>
      <c r="J3" s="95">
        <f>IF(K3="","",IF(K3&gt;M3,"○",IF(K3=M3,"△",IF(K3&lt;M3,"●"))))</f>
      </c>
      <c r="K3" s="96">
        <f>'ワーク（１回戦・結果入力シート）'!A8</f>
      </c>
      <c r="L3" s="96" t="s">
        <v>8</v>
      </c>
      <c r="M3" s="96">
        <f>'ワーク（１回戦・結果入力シート）'!E8</f>
      </c>
      <c r="N3" s="95">
        <f aca="true" t="shared" si="0" ref="N3:N8">IF(O3="","",IF(O3&gt;Q3,"○",IF(O3=Q3,"△",IF(O3&lt;Q3,"●"))))</f>
      </c>
      <c r="O3" s="96">
        <f>'ワーク（１回戦・結果入力シート）'!A12</f>
      </c>
      <c r="P3" s="96" t="s">
        <v>8</v>
      </c>
      <c r="Q3" s="96">
        <f>'ワーク（１回戦・結果入力シート）'!E12</f>
      </c>
      <c r="R3" s="95">
        <f aca="true" t="shared" si="1" ref="R3:R10">IF(S3="","",IF(S3&gt;U3,"○",IF(S3=U3,"△",IF(S3&lt;U3,"●"))))</f>
      </c>
      <c r="S3" s="96">
        <f>'ワーク（１回戦・結果入力シート）'!A16</f>
      </c>
      <c r="T3" s="96" t="s">
        <v>8</v>
      </c>
      <c r="U3" s="96">
        <f>'ワーク（１回戦・結果入力シート）'!E16</f>
      </c>
      <c r="V3" s="95">
        <f aca="true" t="shared" si="2" ref="V3:V12">IF(W3="","",IF(W3&gt;Y3,"○",IF(W3=Y3,"△",IF(W3&lt;Y3,"●"))))</f>
      </c>
      <c r="W3" s="96">
        <f>'ワーク（１回戦・結果入力シート）'!A20</f>
      </c>
      <c r="X3" s="96" t="s">
        <v>8</v>
      </c>
      <c r="Y3" s="96">
        <f>'ワーク（１回戦・結果入力シート）'!E20</f>
      </c>
      <c r="Z3" s="95">
        <f aca="true" t="shared" si="3" ref="Z3:Z13">IF(AA3="","",IF(AA3&gt;AC3,"○",IF(AA3=AC3,"△",IF(AA3&lt;AC3,"●"))))</f>
      </c>
      <c r="AA3" s="96">
        <f>'ワーク（１回戦・結果入力シート）'!A24</f>
      </c>
      <c r="AB3" s="96" t="s">
        <v>8</v>
      </c>
      <c r="AC3" s="96">
        <f>'ワーク（１回戦・結果入力シート）'!E24</f>
      </c>
      <c r="AD3" s="95">
        <f aca="true" t="shared" si="4" ref="AD3:AD15">IF(AE3="","",IF(AE3&gt;AG3,"○",IF(AE3=AG3,"△",IF(AE3&lt;AG3,"●"))))</f>
      </c>
      <c r="AE3" s="96">
        <f>'ワーク（１回戦・結果入力シート）'!A28</f>
      </c>
      <c r="AF3" s="96" t="s">
        <v>8</v>
      </c>
      <c r="AG3" s="96">
        <f>'ワーク（１回戦・結果入力シート）'!E28</f>
      </c>
      <c r="AH3" s="95">
        <f>IF(AI3="","",IF(AI3&gt;AK3,"○",IF(AI3=AK3,"△",IF(AI3&lt;AK3,"●"))))</f>
      </c>
      <c r="AI3" s="96">
        <f>'ワーク（１回戦・結果入力シート）'!A32</f>
      </c>
      <c r="AJ3" s="96" t="s">
        <v>8</v>
      </c>
      <c r="AK3" s="96">
        <f>'ワーク（１回戦・結果入力シート）'!E32</f>
      </c>
      <c r="AL3" s="95">
        <f>IF(AM3="","",IF(AM3&gt;AO3,"○",IF(AM3=AO3,"△",IF(AM3&lt;AO3,"●"))))</f>
      </c>
      <c r="AM3" s="96">
        <f>'ワーク（１回戦・結果入力シート）'!A36</f>
      </c>
      <c r="AN3" s="96" t="s">
        <v>8</v>
      </c>
      <c r="AO3" s="97">
        <f>'ワーク（１回戦・結果入力シート）'!E36</f>
      </c>
      <c r="AP3" s="142">
        <f>COUNTIF(B3:AO4,"○")</f>
        <v>0</v>
      </c>
      <c r="AQ3" s="142">
        <f>COUNTIF(B3:AO4,"●")</f>
        <v>0</v>
      </c>
      <c r="AR3" s="142">
        <f>COUNTIF(B3:AO4,"△")</f>
        <v>0</v>
      </c>
      <c r="AS3" s="142">
        <f>SUM(C3,G3,K3,O3,S3,W3,AA3,AE3,AI3,AM3,C4,G4,K4,O4,S4,W4,AA4,AE4,AI4,AM4)</f>
        <v>0</v>
      </c>
      <c r="AT3" s="142">
        <f>SUM(E3,I3,M3,Q3,U3,Y3,AC3,AG3,AK3,AO3,E4,I4,M4,Q4,U4,Y4,AC4,AG4,AK4,AO4)</f>
        <v>0</v>
      </c>
      <c r="AU3" s="142">
        <f>+AS3-AT3</f>
        <v>0</v>
      </c>
      <c r="AV3" s="142">
        <f>AP3*3+AR3*1</f>
        <v>0</v>
      </c>
      <c r="AW3" s="145">
        <f>RANK(BA3,$BA$3:$BA$21,0)</f>
        <v>1</v>
      </c>
      <c r="AX3" s="147">
        <f>RANK(AV3,$AV$3:$AV$21,0)</f>
        <v>1</v>
      </c>
      <c r="AY3" s="147">
        <f>RANK(AU3,$AU$3:$AU$21,0)</f>
        <v>1</v>
      </c>
      <c r="AZ3" s="147">
        <f>RANK(AS3,$AS$3:$AS$21,0)</f>
        <v>1</v>
      </c>
      <c r="BA3" s="144">
        <f>AV3+AU3*0.001+AS3*0.000001</f>
        <v>0</v>
      </c>
      <c r="BD3" s="121" t="s">
        <v>42</v>
      </c>
    </row>
    <row r="4" spans="1:56" ht="22.5" customHeight="1">
      <c r="A4" s="155"/>
      <c r="B4" s="160"/>
      <c r="C4" s="161"/>
      <c r="D4" s="161"/>
      <c r="E4" s="162"/>
      <c r="F4" s="93">
        <f>IF(G4="","",IF(G4&gt;I4,"○",IF(G4=I4,"△",IF(G4&lt;I4,"●"))))</f>
      </c>
      <c r="G4" s="94">
        <f>'ワーク（２回戦・結果入力シート）'!A5</f>
      </c>
      <c r="H4" s="94" t="s">
        <v>8</v>
      </c>
      <c r="I4" s="94">
        <f>'ワーク（２回戦・結果入力シート）'!E5</f>
      </c>
      <c r="J4" s="93">
        <f>IF(K4="","",IF(K4&gt;M4,"○",IF(K4=M4,"△",IF(K4&lt;M4,"●"))))</f>
      </c>
      <c r="K4" s="94">
        <f>'ワーク（２回戦・結果入力シート）'!A9</f>
      </c>
      <c r="L4" s="94" t="s">
        <v>8</v>
      </c>
      <c r="M4" s="94">
        <f>'ワーク（２回戦・結果入力シート）'!E9</f>
      </c>
      <c r="N4" s="93">
        <f t="shared" si="0"/>
      </c>
      <c r="O4" s="94">
        <f>'ワーク（２回戦・結果入力シート）'!A13</f>
      </c>
      <c r="P4" s="94" t="s">
        <v>8</v>
      </c>
      <c r="Q4" s="94">
        <f>'ワーク（２回戦・結果入力シート）'!E13</f>
      </c>
      <c r="R4" s="93">
        <f t="shared" si="1"/>
      </c>
      <c r="S4" s="94">
        <f>'ワーク（２回戦・結果入力シート）'!A17</f>
      </c>
      <c r="T4" s="94" t="s">
        <v>8</v>
      </c>
      <c r="U4" s="94">
        <f>'ワーク（２回戦・結果入力シート）'!E17</f>
      </c>
      <c r="V4" s="93">
        <f t="shared" si="2"/>
      </c>
      <c r="W4" s="94">
        <f>'ワーク（２回戦・結果入力シート）'!A21</f>
      </c>
      <c r="X4" s="94" t="s">
        <v>8</v>
      </c>
      <c r="Y4" s="94">
        <f>'ワーク（２回戦・結果入力シート）'!E21</f>
      </c>
      <c r="Z4" s="93">
        <f>IF(AA4="","",IF(AA4&gt;AC4,"○",IF(AA4=AC4,"△",IF(AA4&lt;AC4,"●"))))</f>
      </c>
      <c r="AA4" s="94">
        <f>'ワーク（２回戦・結果入力シート）'!A25</f>
      </c>
      <c r="AB4" s="94" t="s">
        <v>8</v>
      </c>
      <c r="AC4" s="94">
        <f>'ワーク（２回戦・結果入力シート）'!E25</f>
      </c>
      <c r="AD4" s="93">
        <f>IF(AE4="","",IF(AE4&gt;AG4,"○",IF(AE4=AG4,"△",IF(AE4&lt;AG4,"●"))))</f>
      </c>
      <c r="AE4" s="94">
        <f>'ワーク（２回戦・結果入力シート）'!A29</f>
      </c>
      <c r="AF4" s="94" t="s">
        <v>8</v>
      </c>
      <c r="AG4" s="94">
        <f>'ワーク（２回戦・結果入力シート）'!E29</f>
      </c>
      <c r="AH4" s="93">
        <f>IF(AI4="","",IF(AI4&gt;AK4,"○",IF(AI4=AK4,"△",IF(AI4&lt;AK4,"●"))))</f>
      </c>
      <c r="AI4" s="94">
        <f>'ワーク（２回戦・結果入力シート）'!A33</f>
      </c>
      <c r="AJ4" s="94" t="s">
        <v>8</v>
      </c>
      <c r="AK4" s="94">
        <f>'ワーク（２回戦・結果入力シート）'!E33</f>
      </c>
      <c r="AL4" s="93">
        <f>IF(AM4="","",IF(AM4&gt;AO4,"○",IF(AM4=AO4,"△",IF(AM4&lt;AO4,"●"))))</f>
      </c>
      <c r="AM4" s="94">
        <f>'ワーク（２回戦・結果入力シート）'!A37</f>
      </c>
      <c r="AN4" s="94" t="s">
        <v>8</v>
      </c>
      <c r="AO4" s="94">
        <f>'ワーク（２回戦・結果入力シート）'!E37</f>
      </c>
      <c r="AP4" s="143"/>
      <c r="AQ4" s="143"/>
      <c r="AR4" s="143"/>
      <c r="AS4" s="143"/>
      <c r="AT4" s="143"/>
      <c r="AU4" s="143"/>
      <c r="AV4" s="143"/>
      <c r="AW4" s="146"/>
      <c r="AX4" s="147"/>
      <c r="AY4" s="147"/>
      <c r="AZ4" s="147"/>
      <c r="BA4" s="144"/>
      <c r="BD4" s="121" t="s">
        <v>44</v>
      </c>
    </row>
    <row r="5" spans="1:56" ht="22.5" customHeight="1">
      <c r="A5" s="154" t="s">
        <v>68</v>
      </c>
      <c r="B5" s="95">
        <f aca="true" t="shared" si="5" ref="B5:B19">IF(C5="","",IF(C5&gt;E5,"○",IF(C5=E5,"△",IF(C5&lt;E5,"●"))))</f>
      </c>
      <c r="C5" s="96">
        <f>I3</f>
      </c>
      <c r="D5" s="96" t="s">
        <v>8</v>
      </c>
      <c r="E5" s="97">
        <f>G3</f>
      </c>
      <c r="F5" s="158"/>
      <c r="G5" s="152"/>
      <c r="H5" s="152"/>
      <c r="I5" s="159"/>
      <c r="J5" s="95">
        <f>IF(K5="","",IF(K5&gt;M5,"○",IF(K5=M5,"△",IF(K5&lt;M5,"●"))))</f>
      </c>
      <c r="K5" s="96">
        <f>'ワーク（１回戦・結果入力シート）'!A40</f>
      </c>
      <c r="L5" s="96" t="s">
        <v>8</v>
      </c>
      <c r="M5" s="96">
        <f>'ワーク（１回戦・結果入力シート）'!E40</f>
      </c>
      <c r="N5" s="95">
        <f t="shared" si="0"/>
      </c>
      <c r="O5" s="96">
        <f>'ワーク（１回戦・結果入力シート）'!A44</f>
      </c>
      <c r="P5" s="96" t="s">
        <v>8</v>
      </c>
      <c r="Q5" s="96">
        <f>'ワーク（１回戦・結果入力シート）'!E44</f>
      </c>
      <c r="R5" s="95">
        <f t="shared" si="1"/>
      </c>
      <c r="S5" s="96">
        <f>'ワーク（１回戦・結果入力シート）'!A48</f>
      </c>
      <c r="T5" s="96" t="s">
        <v>8</v>
      </c>
      <c r="U5" s="96">
        <f>'ワーク（１回戦・結果入力シート）'!E48</f>
      </c>
      <c r="V5" s="95">
        <f t="shared" si="2"/>
      </c>
      <c r="W5" s="96">
        <f>'ワーク（１回戦・結果入力シート）'!A52</f>
      </c>
      <c r="X5" s="96" t="s">
        <v>8</v>
      </c>
      <c r="Y5" s="96">
        <f>'ワーク（１回戦・結果入力シート）'!E52</f>
      </c>
      <c r="Z5" s="95">
        <f t="shared" si="3"/>
      </c>
      <c r="AA5" s="96">
        <f>'ワーク（１回戦・結果入力シート）'!A56</f>
      </c>
      <c r="AB5" s="96" t="s">
        <v>8</v>
      </c>
      <c r="AC5" s="96">
        <f>'ワーク（１回戦・結果入力シート）'!E56</f>
      </c>
      <c r="AD5" s="95">
        <f t="shared" si="4"/>
      </c>
      <c r="AE5" s="96">
        <f>'ワーク（１回戦・結果入力シート）'!A60</f>
      </c>
      <c r="AF5" s="96" t="s">
        <v>8</v>
      </c>
      <c r="AG5" s="96">
        <f>'ワーク（１回戦・結果入力シート）'!E60</f>
      </c>
      <c r="AH5" s="95">
        <f aca="true" t="shared" si="6" ref="AH5:AH17">IF(AI5="","",IF(AI5&gt;AK5,"○",IF(AI5=AK5,"△",IF(AI5&lt;AK5,"●"))))</f>
      </c>
      <c r="AI5" s="96">
        <f>'ワーク（１回戦・結果入力シート）'!G4</f>
      </c>
      <c r="AJ5" s="96" t="s">
        <v>8</v>
      </c>
      <c r="AK5" s="96">
        <f>'ワーク（１回戦・結果入力シート）'!K4</f>
      </c>
      <c r="AL5" s="95">
        <f aca="true" t="shared" si="7" ref="AL5:AL19">IF(AM5="","",IF(AM5&gt;AO5,"○",IF(AM5=AO5,"△",IF(AM5&lt;AO5,"●"))))</f>
      </c>
      <c r="AM5" s="96">
        <f>'ワーク（１回戦・結果入力シート）'!G8</f>
      </c>
      <c r="AN5" s="96" t="s">
        <v>8</v>
      </c>
      <c r="AO5" s="97">
        <f>'ワーク（１回戦・結果入力シート）'!K8</f>
      </c>
      <c r="AP5" s="142">
        <f>COUNTIF(B5:AO6,"○")</f>
        <v>0</v>
      </c>
      <c r="AQ5" s="142">
        <f>COUNTIF(B5:AO6,"●")</f>
        <v>0</v>
      </c>
      <c r="AR5" s="142">
        <f>COUNTIF(B5:AO6,"△")</f>
        <v>0</v>
      </c>
      <c r="AS5" s="142">
        <f>SUM(C5,G5,K5,O5,S5,W5,AA5,AE5,AI5,AM5,C6,G6,K6,O6,S6,W6,AA6,AE6,AI6,AM6)</f>
        <v>0</v>
      </c>
      <c r="AT5" s="142">
        <f>SUM(E5,I5,M5,Q5,U5,Y5,AC5,AG5,AK5,AO5,E6,I6,M6,Q6,U6,Y6,AC6,AG6,AK6,AO6)</f>
        <v>0</v>
      </c>
      <c r="AU5" s="142">
        <f>+AS5-AT5</f>
        <v>0</v>
      </c>
      <c r="AV5" s="142">
        <f>AP5*3+AR5*1</f>
        <v>0</v>
      </c>
      <c r="AW5" s="145">
        <f>RANK(BA5,$BA$3:$BA$21,0)</f>
        <v>1</v>
      </c>
      <c r="AX5" s="147">
        <f>RANK(AV5,$AV$3:$AV$21,0)</f>
        <v>1</v>
      </c>
      <c r="AY5" s="147">
        <f>RANK(AU5,$AU$3:$AU$21,0)</f>
        <v>1</v>
      </c>
      <c r="AZ5" s="147">
        <f>RANK(AS5,$AS$3:$AS$21,0)</f>
        <v>1</v>
      </c>
      <c r="BA5" s="144">
        <f>AV5+AU5*0.001+AS5*0.000001</f>
        <v>0</v>
      </c>
      <c r="BD5" s="121" t="s">
        <v>43</v>
      </c>
    </row>
    <row r="6" spans="1:56" ht="22.5" customHeight="1">
      <c r="A6" s="155"/>
      <c r="B6" s="93">
        <f>IF(C6="","",IF(C6&gt;E6,"○",IF(C6=E6,"△",IF(C6&lt;E6,"●"))))</f>
      </c>
      <c r="C6" s="94">
        <f>I4</f>
      </c>
      <c r="D6" s="94" t="s">
        <v>8</v>
      </c>
      <c r="E6" s="98">
        <f>G4</f>
      </c>
      <c r="F6" s="160"/>
      <c r="G6" s="161"/>
      <c r="H6" s="161"/>
      <c r="I6" s="162"/>
      <c r="J6" s="93">
        <f>IF(K6="","",IF(K6&gt;M6,"○",IF(K6=M6,"△",IF(K6&lt;M6,"●"))))</f>
      </c>
      <c r="K6" s="94">
        <f>'ワーク（２回戦・結果入力シート）'!A41</f>
      </c>
      <c r="L6" s="94" t="s">
        <v>8</v>
      </c>
      <c r="M6" s="94">
        <f>'ワーク（２回戦・結果入力シート）'!E41</f>
      </c>
      <c r="N6" s="93">
        <f t="shared" si="0"/>
      </c>
      <c r="O6" s="94">
        <f>'ワーク（２回戦・結果入力シート）'!A45</f>
      </c>
      <c r="P6" s="94" t="s">
        <v>8</v>
      </c>
      <c r="Q6" s="94">
        <f>'ワーク（２回戦・結果入力シート）'!E45</f>
      </c>
      <c r="R6" s="93">
        <f t="shared" si="1"/>
      </c>
      <c r="S6" s="94">
        <f>'ワーク（２回戦・結果入力シート）'!A49</f>
      </c>
      <c r="T6" s="94" t="s">
        <v>8</v>
      </c>
      <c r="U6" s="94">
        <f>'ワーク（２回戦・結果入力シート）'!E49</f>
      </c>
      <c r="V6" s="93">
        <f t="shared" si="2"/>
      </c>
      <c r="W6" s="94">
        <f>'ワーク（２回戦・結果入力シート）'!A53</f>
      </c>
      <c r="X6" s="94" t="s">
        <v>8</v>
      </c>
      <c r="Y6" s="94">
        <f>'ワーク（２回戦・結果入力シート）'!E53</f>
      </c>
      <c r="Z6" s="93">
        <f>IF(AA6="","",IF(AA6&gt;AC6,"○",IF(AA6=AC6,"△",IF(AA6&lt;AC6,"●"))))</f>
      </c>
      <c r="AA6" s="94">
        <f>'ワーク（２回戦・結果入力シート）'!A57</f>
      </c>
      <c r="AB6" s="94" t="s">
        <v>8</v>
      </c>
      <c r="AC6" s="94">
        <f>'ワーク（２回戦・結果入力シート）'!E57</f>
      </c>
      <c r="AD6" s="93">
        <f>IF(AE6="","",IF(AE6&gt;AG6,"○",IF(AE6=AG6,"△",IF(AE6&lt;AG6,"●"))))</f>
      </c>
      <c r="AE6" s="94">
        <f>'ワーク（２回戦・結果入力シート）'!A61</f>
      </c>
      <c r="AF6" s="94" t="s">
        <v>8</v>
      </c>
      <c r="AG6" s="94">
        <f>'ワーク（２回戦・結果入力シート）'!E61</f>
      </c>
      <c r="AH6" s="93">
        <f>IF(AI6="","",IF(AI6&gt;AK6,"○",IF(AI6=AK6,"△",IF(AI6&lt;AK6,"●"))))</f>
      </c>
      <c r="AI6" s="94">
        <f>'ワーク（２回戦・結果入力シート）'!G5</f>
      </c>
      <c r="AJ6" s="94" t="s">
        <v>8</v>
      </c>
      <c r="AK6" s="94">
        <f>'ワーク（２回戦・結果入力シート）'!K5</f>
      </c>
      <c r="AL6" s="93">
        <f>IF(AM6="","",IF(AM6&gt;AO6,"○",IF(AM6=AO6,"△",IF(AM6&lt;AO6,"●"))))</f>
      </c>
      <c r="AM6" s="94">
        <f>'ワーク（２回戦・結果入力シート）'!G9</f>
      </c>
      <c r="AN6" s="94" t="s">
        <v>8</v>
      </c>
      <c r="AO6" s="94">
        <f>'ワーク（２回戦・結果入力シート）'!K9</f>
      </c>
      <c r="AP6" s="143"/>
      <c r="AQ6" s="143"/>
      <c r="AR6" s="143"/>
      <c r="AS6" s="143"/>
      <c r="AT6" s="143"/>
      <c r="AU6" s="143"/>
      <c r="AV6" s="143"/>
      <c r="AW6" s="146"/>
      <c r="AX6" s="147"/>
      <c r="AY6" s="147"/>
      <c r="AZ6" s="147"/>
      <c r="BA6" s="144"/>
      <c r="BD6" s="121" t="s">
        <v>45</v>
      </c>
    </row>
    <row r="7" spans="1:53" ht="22.5" customHeight="1">
      <c r="A7" s="154" t="s">
        <v>69</v>
      </c>
      <c r="B7" s="95">
        <f t="shared" si="5"/>
      </c>
      <c r="C7" s="96">
        <f>M3</f>
      </c>
      <c r="D7" s="96" t="s">
        <v>8</v>
      </c>
      <c r="E7" s="97">
        <f>K3</f>
      </c>
      <c r="F7" s="95">
        <f aca="true" t="shared" si="8" ref="F7:F19">IF(G7="","",IF(G7&gt;I7,"○",IF(G7=I7,"△",IF(G7&lt;I7,"●"))))</f>
      </c>
      <c r="G7" s="96">
        <f>M5</f>
      </c>
      <c r="H7" s="96" t="s">
        <v>8</v>
      </c>
      <c r="I7" s="97">
        <f>K5</f>
      </c>
      <c r="J7" s="158"/>
      <c r="K7" s="152"/>
      <c r="L7" s="152"/>
      <c r="M7" s="159"/>
      <c r="N7" s="95">
        <f t="shared" si="0"/>
      </c>
      <c r="O7" s="96">
        <f>'ワーク（１回戦・結果入力シート）'!G12</f>
      </c>
      <c r="P7" s="96" t="s">
        <v>8</v>
      </c>
      <c r="Q7" s="96">
        <f>'ワーク（１回戦・結果入力シート）'!K12</f>
      </c>
      <c r="R7" s="95">
        <f t="shared" si="1"/>
      </c>
      <c r="S7" s="96">
        <f>'ワーク（１回戦・結果入力シート）'!G16</f>
      </c>
      <c r="T7" s="96" t="s">
        <v>8</v>
      </c>
      <c r="U7" s="96">
        <f>'ワーク（１回戦・結果入力シート）'!K16</f>
      </c>
      <c r="V7" s="95">
        <f t="shared" si="2"/>
      </c>
      <c r="W7" s="96">
        <f>'ワーク（１回戦・結果入力シート）'!G20</f>
      </c>
      <c r="X7" s="96" t="s">
        <v>8</v>
      </c>
      <c r="Y7" s="96">
        <f>'ワーク（１回戦・結果入力シート）'!K20</f>
      </c>
      <c r="Z7" s="95">
        <f t="shared" si="3"/>
      </c>
      <c r="AA7" s="96">
        <f>'ワーク（１回戦・結果入力シート）'!G24</f>
      </c>
      <c r="AB7" s="96" t="s">
        <v>8</v>
      </c>
      <c r="AC7" s="96">
        <f>'ワーク（１回戦・結果入力シート）'!K24</f>
      </c>
      <c r="AD7" s="95">
        <f t="shared" si="4"/>
      </c>
      <c r="AE7" s="96">
        <f>'ワーク（１回戦・結果入力シート）'!G28</f>
      </c>
      <c r="AF7" s="96" t="s">
        <v>8</v>
      </c>
      <c r="AG7" s="96">
        <f>'ワーク（１回戦・結果入力シート）'!K28</f>
      </c>
      <c r="AH7" s="95">
        <f t="shared" si="6"/>
      </c>
      <c r="AI7" s="96">
        <f>'ワーク（１回戦・結果入力シート）'!G32</f>
      </c>
      <c r="AJ7" s="96" t="s">
        <v>8</v>
      </c>
      <c r="AK7" s="96">
        <f>'ワーク（１回戦・結果入力シート）'!K32</f>
      </c>
      <c r="AL7" s="95">
        <f t="shared" si="7"/>
      </c>
      <c r="AM7" s="96">
        <f>'ワーク（１回戦・結果入力シート）'!G36</f>
      </c>
      <c r="AN7" s="96" t="s">
        <v>8</v>
      </c>
      <c r="AO7" s="97">
        <f>'ワーク（１回戦・結果入力シート）'!K36</f>
      </c>
      <c r="AP7" s="142">
        <f>COUNTIF(B7:AO8,"○")</f>
        <v>0</v>
      </c>
      <c r="AQ7" s="142">
        <f>COUNTIF(B7:AO8,"●")</f>
        <v>0</v>
      </c>
      <c r="AR7" s="142">
        <f>COUNTIF(B7:AO8,"△")</f>
        <v>0</v>
      </c>
      <c r="AS7" s="142">
        <f>SUM(C7,G7,K7,O7,S7,W7,AA7,AE7,AI7,AM7,C8,G8,K8,O8,S8,W8,AA8,AE8,AI8,AM8)</f>
        <v>0</v>
      </c>
      <c r="AT7" s="142">
        <f>SUM(E7,I7,M7,Q7,U7,Y7,AC7,AG7,AK7,AO7,E8,I8,M8,Q8,U8,Y8,AC8,AG8,AK8,AO8)</f>
        <v>0</v>
      </c>
      <c r="AU7" s="142">
        <f>+AS7-AT7</f>
        <v>0</v>
      </c>
      <c r="AV7" s="142">
        <f>AP7*3+AR7*1</f>
        <v>0</v>
      </c>
      <c r="AW7" s="145">
        <f>RANK(BA7,$BA$3:$BA$21,0)</f>
        <v>1</v>
      </c>
      <c r="AX7" s="147">
        <f>RANK(AV7,$AV$3:$AV$21,0)</f>
        <v>1</v>
      </c>
      <c r="AY7" s="147">
        <f>RANK(AU7,$AU$3:$AU$21,0)</f>
        <v>1</v>
      </c>
      <c r="AZ7" s="147">
        <f>RANK(AS7,$AS$3:$AS$21,0)</f>
        <v>1</v>
      </c>
      <c r="BA7" s="144">
        <f>AV7+AU7*0.001+AS7*0.000001</f>
        <v>0</v>
      </c>
    </row>
    <row r="8" spans="1:56" ht="22.5" customHeight="1">
      <c r="A8" s="155"/>
      <c r="B8" s="93">
        <f>IF(C8="","",IF(C8&gt;E8,"○",IF(C8=E8,"△",IF(C8&lt;E8,"●"))))</f>
      </c>
      <c r="C8" s="94">
        <f>M4</f>
      </c>
      <c r="D8" s="94" t="s">
        <v>8</v>
      </c>
      <c r="E8" s="98">
        <f>K4</f>
      </c>
      <c r="F8" s="93">
        <f>IF(G8="","",IF(G8&gt;I8,"○",IF(G8=I8,"△",IF(G8&lt;I8,"●"))))</f>
      </c>
      <c r="G8" s="94">
        <f>M6</f>
      </c>
      <c r="H8" s="94" t="s">
        <v>8</v>
      </c>
      <c r="I8" s="98">
        <f>K6</f>
      </c>
      <c r="J8" s="160"/>
      <c r="K8" s="161"/>
      <c r="L8" s="161"/>
      <c r="M8" s="162"/>
      <c r="N8" s="93">
        <f t="shared" si="0"/>
      </c>
      <c r="O8" s="94">
        <f>'ワーク（２回戦・結果入力シート）'!G13</f>
      </c>
      <c r="P8" s="94" t="s">
        <v>8</v>
      </c>
      <c r="Q8" s="94">
        <f>'ワーク（２回戦・結果入力シート）'!K13</f>
      </c>
      <c r="R8" s="93">
        <f t="shared" si="1"/>
      </c>
      <c r="S8" s="94">
        <f>'ワーク（２回戦・結果入力シート）'!G17</f>
      </c>
      <c r="T8" s="94" t="s">
        <v>8</v>
      </c>
      <c r="U8" s="94">
        <f>'ワーク（２回戦・結果入力シート）'!K17</f>
      </c>
      <c r="V8" s="93">
        <f t="shared" si="2"/>
      </c>
      <c r="W8" s="94">
        <f>'ワーク（２回戦・結果入力シート）'!G21</f>
      </c>
      <c r="X8" s="94" t="s">
        <v>8</v>
      </c>
      <c r="Y8" s="94">
        <f>'ワーク（２回戦・結果入力シート）'!K21</f>
      </c>
      <c r="Z8" s="93">
        <f>IF(AA8="","",IF(AA8&gt;AC8,"○",IF(AA8=AC8,"△",IF(AA8&lt;AC8,"●"))))</f>
      </c>
      <c r="AA8" s="94">
        <f>'ワーク（２回戦・結果入力シート）'!G25</f>
      </c>
      <c r="AB8" s="94" t="s">
        <v>8</v>
      </c>
      <c r="AC8" s="94">
        <f>'ワーク（２回戦・結果入力シート）'!K25</f>
      </c>
      <c r="AD8" s="93">
        <f>IF(AE8="","",IF(AE8&gt;AG8,"○",IF(AE8=AG8,"△",IF(AE8&lt;AG8,"●"))))</f>
      </c>
      <c r="AE8" s="94">
        <f>'ワーク（２回戦・結果入力シート）'!G29</f>
      </c>
      <c r="AF8" s="94" t="s">
        <v>8</v>
      </c>
      <c r="AG8" s="94">
        <f>'ワーク（２回戦・結果入力シート）'!K29</f>
      </c>
      <c r="AH8" s="93">
        <f>IF(AI8="","",IF(AI8&gt;AK8,"○",IF(AI8=AK8,"△",IF(AI8&lt;AK8,"●"))))</f>
      </c>
      <c r="AI8" s="94">
        <f>'ワーク（２回戦・結果入力シート）'!G33</f>
      </c>
      <c r="AJ8" s="94" t="s">
        <v>8</v>
      </c>
      <c r="AK8" s="94">
        <f>'ワーク（２回戦・結果入力シート）'!K33</f>
      </c>
      <c r="AL8" s="93">
        <f>IF(AM8="","",IF(AM8&gt;AO8,"○",IF(AM8=AO8,"△",IF(AM8&lt;AO8,"●"))))</f>
      </c>
      <c r="AM8" s="94">
        <f>'ワーク（２回戦・結果入力シート）'!G37</f>
      </c>
      <c r="AN8" s="94" t="s">
        <v>8</v>
      </c>
      <c r="AO8" s="94">
        <f>'ワーク（２回戦・結果入力シート）'!K37</f>
      </c>
      <c r="AP8" s="143"/>
      <c r="AQ8" s="143"/>
      <c r="AR8" s="143"/>
      <c r="AS8" s="143"/>
      <c r="AT8" s="143"/>
      <c r="AU8" s="143"/>
      <c r="AV8" s="143"/>
      <c r="AW8" s="146"/>
      <c r="AX8" s="147"/>
      <c r="AY8" s="147"/>
      <c r="AZ8" s="147"/>
      <c r="BA8" s="144"/>
      <c r="BD8" s="121" t="s">
        <v>46</v>
      </c>
    </row>
    <row r="9" spans="1:56" ht="22.5" customHeight="1">
      <c r="A9" s="154" t="s">
        <v>70</v>
      </c>
      <c r="B9" s="95">
        <f t="shared" si="5"/>
      </c>
      <c r="C9" s="96">
        <f>Q3</f>
      </c>
      <c r="D9" s="96" t="s">
        <v>8</v>
      </c>
      <c r="E9" s="97">
        <f>O3</f>
      </c>
      <c r="F9" s="95">
        <f t="shared" si="8"/>
      </c>
      <c r="G9" s="96">
        <f>Q5</f>
      </c>
      <c r="H9" s="96" t="s">
        <v>8</v>
      </c>
      <c r="I9" s="97">
        <f>O5</f>
      </c>
      <c r="J9" s="95">
        <f aca="true" t="shared" si="9" ref="J9:J19">IF(K9="","",IF(K9&gt;M9,"○",IF(K9=M9,"△",IF(K9&lt;M9,"●"))))</f>
      </c>
      <c r="K9" s="96">
        <f>Q7</f>
      </c>
      <c r="L9" s="96" t="s">
        <v>8</v>
      </c>
      <c r="M9" s="97">
        <f>O7</f>
      </c>
      <c r="N9" s="158"/>
      <c r="O9" s="152"/>
      <c r="P9" s="152"/>
      <c r="Q9" s="159"/>
      <c r="R9" s="95">
        <f t="shared" si="1"/>
      </c>
      <c r="S9" s="96">
        <f>'ワーク（１回戦・結果入力シート）'!G40</f>
      </c>
      <c r="T9" s="96" t="s">
        <v>8</v>
      </c>
      <c r="U9" s="97">
        <f>'ワーク（１回戦・結果入力シート）'!K40</f>
      </c>
      <c r="V9" s="95">
        <f t="shared" si="2"/>
      </c>
      <c r="W9" s="96">
        <f>'ワーク（１回戦・結果入力シート）'!G44</f>
      </c>
      <c r="X9" s="96" t="s">
        <v>8</v>
      </c>
      <c r="Y9" s="97">
        <f>'ワーク（１回戦・結果入力シート）'!K44</f>
      </c>
      <c r="Z9" s="95">
        <f t="shared" si="3"/>
      </c>
      <c r="AA9" s="96">
        <f>'ワーク（１回戦・結果入力シート）'!G48</f>
      </c>
      <c r="AB9" s="96" t="s">
        <v>8</v>
      </c>
      <c r="AC9" s="97">
        <f>'ワーク（１回戦・結果入力シート）'!K48</f>
      </c>
      <c r="AD9" s="95">
        <f t="shared" si="4"/>
      </c>
      <c r="AE9" s="96">
        <f>'ワーク（１回戦・結果入力シート）'!G52</f>
      </c>
      <c r="AF9" s="96" t="s">
        <v>8</v>
      </c>
      <c r="AG9" s="97">
        <f>'ワーク（１回戦・結果入力シート）'!K52</f>
      </c>
      <c r="AH9" s="95">
        <f t="shared" si="6"/>
      </c>
      <c r="AI9" s="96">
        <f>'ワーク（１回戦・結果入力シート）'!G56</f>
      </c>
      <c r="AJ9" s="96" t="s">
        <v>8</v>
      </c>
      <c r="AK9" s="97">
        <f>'ワーク（１回戦・結果入力シート）'!K56</f>
      </c>
      <c r="AL9" s="95">
        <f t="shared" si="7"/>
      </c>
      <c r="AM9" s="96">
        <f>'ワーク（１回戦・結果入力シート）'!G60</f>
      </c>
      <c r="AN9" s="96" t="s">
        <v>8</v>
      </c>
      <c r="AO9" s="97">
        <f>'ワーク（１回戦・結果入力シート）'!K60</f>
      </c>
      <c r="AP9" s="142">
        <f>COUNTIF(B9:AO10,"○")</f>
        <v>0</v>
      </c>
      <c r="AQ9" s="142">
        <f>COUNTIF(B9:AO10,"●")</f>
        <v>0</v>
      </c>
      <c r="AR9" s="142">
        <f>COUNTIF(B9:AO10,"△")</f>
        <v>0</v>
      </c>
      <c r="AS9" s="142">
        <f>SUM(C9,G9,K9,O9,S9,W9,AA9,AE9,AI9,AM9,C10,G10,K10,O10,S10,W10,AA10,AE10,AI10,AM10)</f>
        <v>0</v>
      </c>
      <c r="AT9" s="142">
        <f>SUM(E9,I9,M9,Q9,U9,Y9,AC9,AG9,AK9,AO9,E10,I10,M10,Q10,U10,Y10,AC10,AG10,AK10,AO10)</f>
        <v>0</v>
      </c>
      <c r="AU9" s="142">
        <f>+AS9-AT9</f>
        <v>0</v>
      </c>
      <c r="AV9" s="142">
        <f>AP9*3+AR9*1</f>
        <v>0</v>
      </c>
      <c r="AW9" s="145">
        <f>RANK(BA9,$BA$3:$BA$21,0)</f>
        <v>1</v>
      </c>
      <c r="AX9" s="147">
        <f>RANK(AV9,$AV$3:$AV$21,0)</f>
        <v>1</v>
      </c>
      <c r="AY9" s="147">
        <f>RANK(AU9,$AU$3:$AU$21,0)</f>
        <v>1</v>
      </c>
      <c r="AZ9" s="147">
        <f>RANK(AS9,$AS$3:$AS$21,0)</f>
        <v>1</v>
      </c>
      <c r="BA9" s="144">
        <f>AV9+AU9*0.001+AS9*0.000001</f>
        <v>0</v>
      </c>
      <c r="BD9" s="121" t="s">
        <v>58</v>
      </c>
    </row>
    <row r="10" spans="1:56" ht="22.5" customHeight="1">
      <c r="A10" s="155"/>
      <c r="B10" s="93">
        <f>IF(C10="","",IF(C10&gt;E10,"○",IF(C10=E10,"△",IF(C10&lt;E10,"●"))))</f>
      </c>
      <c r="C10" s="94">
        <f>Q4</f>
      </c>
      <c r="D10" s="94" t="s">
        <v>8</v>
      </c>
      <c r="E10" s="98">
        <f>O4</f>
      </c>
      <c r="F10" s="93">
        <f>IF(G10="","",IF(G10&gt;I10,"○",IF(G10=I10,"△",IF(G10&lt;I10,"●"))))</f>
      </c>
      <c r="G10" s="94">
        <f>Q6</f>
      </c>
      <c r="H10" s="94" t="s">
        <v>8</v>
      </c>
      <c r="I10" s="98">
        <f>O6</f>
      </c>
      <c r="J10" s="93">
        <f>IF(K10="","",IF(K10&gt;M10,"○",IF(K10=M10,"△",IF(K10&lt;M10,"●"))))</f>
      </c>
      <c r="K10" s="94">
        <f>Q8</f>
      </c>
      <c r="L10" s="94" t="s">
        <v>8</v>
      </c>
      <c r="M10" s="98">
        <f>O8</f>
      </c>
      <c r="N10" s="160"/>
      <c r="O10" s="161"/>
      <c r="P10" s="161"/>
      <c r="Q10" s="162"/>
      <c r="R10" s="93">
        <f t="shared" si="1"/>
      </c>
      <c r="S10" s="94">
        <f>'ワーク（２回戦・結果入力シート）'!G41</f>
      </c>
      <c r="T10" s="94" t="s">
        <v>8</v>
      </c>
      <c r="U10" s="98">
        <f>'ワーク（２回戦・結果入力シート）'!K41</f>
      </c>
      <c r="V10" s="93">
        <f t="shared" si="2"/>
      </c>
      <c r="W10" s="94">
        <f>'ワーク（２回戦・結果入力シート）'!G45</f>
      </c>
      <c r="X10" s="94" t="s">
        <v>8</v>
      </c>
      <c r="Y10" s="98">
        <f>'ワーク（２回戦・結果入力シート）'!K45</f>
      </c>
      <c r="Z10" s="93">
        <f>IF(AA10="","",IF(AA10&gt;AC10,"○",IF(AA10=AC10,"△",IF(AA10&lt;AC10,"●"))))</f>
      </c>
      <c r="AA10" s="94">
        <f>'ワーク（２回戦・結果入力シート）'!G49</f>
      </c>
      <c r="AB10" s="94" t="s">
        <v>8</v>
      </c>
      <c r="AC10" s="98">
        <f>'ワーク（２回戦・結果入力シート）'!K49</f>
      </c>
      <c r="AD10" s="93">
        <f>IF(AE10="","",IF(AE10&gt;AG10,"○",IF(AE10=AG10,"△",IF(AE10&lt;AG10,"●"))))</f>
      </c>
      <c r="AE10" s="94">
        <f>'ワーク（２回戦・結果入力シート）'!G53</f>
      </c>
      <c r="AF10" s="94" t="s">
        <v>8</v>
      </c>
      <c r="AG10" s="98">
        <f>'ワーク（２回戦・結果入力シート）'!K53</f>
      </c>
      <c r="AH10" s="93">
        <f>IF(AI10="","",IF(AI10&gt;AK10,"○",IF(AI10=AK10,"△",IF(AI10&lt;AK10,"●"))))</f>
      </c>
      <c r="AI10" s="94">
        <f>'ワーク（２回戦・結果入力シート）'!G57</f>
      </c>
      <c r="AJ10" s="94" t="s">
        <v>8</v>
      </c>
      <c r="AK10" s="98">
        <f>'ワーク（２回戦・結果入力シート）'!K57</f>
      </c>
      <c r="AL10" s="93">
        <f>IF(AM10="","",IF(AM10&gt;AO10,"○",IF(AM10=AO10,"△",IF(AM10&lt;AO10,"●"))))</f>
      </c>
      <c r="AM10" s="94">
        <f>'ワーク（２回戦・結果入力シート）'!G61</f>
      </c>
      <c r="AN10" s="94" t="s">
        <v>8</v>
      </c>
      <c r="AO10" s="98">
        <f>'ワーク（２回戦・結果入力シート）'!K61</f>
      </c>
      <c r="AP10" s="143"/>
      <c r="AQ10" s="143"/>
      <c r="AR10" s="143"/>
      <c r="AS10" s="143"/>
      <c r="AT10" s="143"/>
      <c r="AU10" s="143"/>
      <c r="AV10" s="143"/>
      <c r="AW10" s="146"/>
      <c r="AX10" s="147"/>
      <c r="AY10" s="147"/>
      <c r="AZ10" s="147"/>
      <c r="BA10" s="144"/>
      <c r="BD10" s="121" t="s">
        <v>59</v>
      </c>
    </row>
    <row r="11" spans="1:56" ht="22.5" customHeight="1">
      <c r="A11" s="154" t="s">
        <v>71</v>
      </c>
      <c r="B11" s="95">
        <f t="shared" si="5"/>
      </c>
      <c r="C11" s="96">
        <f>U3</f>
      </c>
      <c r="D11" s="96" t="s">
        <v>8</v>
      </c>
      <c r="E11" s="97">
        <f>S3</f>
      </c>
      <c r="F11" s="95">
        <f t="shared" si="8"/>
      </c>
      <c r="G11" s="96">
        <f>U5</f>
      </c>
      <c r="H11" s="96" t="s">
        <v>8</v>
      </c>
      <c r="I11" s="97">
        <f>S5</f>
      </c>
      <c r="J11" s="95">
        <f t="shared" si="9"/>
      </c>
      <c r="K11" s="96">
        <f>U7</f>
      </c>
      <c r="L11" s="96" t="s">
        <v>8</v>
      </c>
      <c r="M11" s="97">
        <f>S7</f>
      </c>
      <c r="N11" s="95">
        <f aca="true" t="shared" si="10" ref="N11:N21">IF(O11="","",IF(O11&gt;Q11,"○",IF(O11=Q11,"△",IF(O11&lt;Q11,"●"))))</f>
      </c>
      <c r="O11" s="96">
        <f>U9</f>
      </c>
      <c r="P11" s="96" t="s">
        <v>8</v>
      </c>
      <c r="Q11" s="97">
        <f>S9</f>
      </c>
      <c r="R11" s="158"/>
      <c r="S11" s="152"/>
      <c r="T11" s="152"/>
      <c r="U11" s="159"/>
      <c r="V11" s="95">
        <f t="shared" si="2"/>
      </c>
      <c r="W11" s="96">
        <f>'ワーク（１回戦・結果入力シート）'!M4</f>
      </c>
      <c r="X11" s="96" t="s">
        <v>8</v>
      </c>
      <c r="Y11" s="97">
        <f>'ワーク（１回戦・結果入力シート）'!Q4</f>
      </c>
      <c r="Z11" s="95">
        <f t="shared" si="3"/>
      </c>
      <c r="AA11" s="96">
        <f>'ワーク（１回戦・結果入力シート）'!M8</f>
      </c>
      <c r="AB11" s="96" t="s">
        <v>8</v>
      </c>
      <c r="AC11" s="97">
        <f>'ワーク（１回戦・結果入力シート）'!Q8</f>
      </c>
      <c r="AD11" s="95">
        <f t="shared" si="4"/>
      </c>
      <c r="AE11" s="96">
        <f>'ワーク（１回戦・結果入力シート）'!M12</f>
      </c>
      <c r="AF11" s="96" t="s">
        <v>8</v>
      </c>
      <c r="AG11" s="97">
        <f>'ワーク（１回戦・結果入力シート）'!Q12</f>
      </c>
      <c r="AH11" s="95">
        <f t="shared" si="6"/>
      </c>
      <c r="AI11" s="96">
        <f>'ワーク（１回戦・結果入力シート）'!M16</f>
      </c>
      <c r="AJ11" s="96" t="s">
        <v>8</v>
      </c>
      <c r="AK11" s="97">
        <f>'ワーク（１回戦・結果入力シート）'!Q16</f>
      </c>
      <c r="AL11" s="95">
        <f t="shared" si="7"/>
      </c>
      <c r="AM11" s="96">
        <f>'ワーク（１回戦・結果入力シート）'!M20</f>
      </c>
      <c r="AN11" s="96" t="s">
        <v>8</v>
      </c>
      <c r="AO11" s="97">
        <f>'ワーク（１回戦・結果入力シート）'!Q20</f>
      </c>
      <c r="AP11" s="142">
        <f>COUNTIF(B11:AO12,"○")</f>
        <v>0</v>
      </c>
      <c r="AQ11" s="142">
        <f>COUNTIF(B11:AO12,"●")</f>
        <v>0</v>
      </c>
      <c r="AR11" s="142">
        <f>COUNTIF(B11:AO12,"△")</f>
        <v>0</v>
      </c>
      <c r="AS11" s="142">
        <f>SUM(C11,G11,K11,O11,S11,W11,AA11,AE11,AI11,AM11,C12,G12,K12,O12,S12,W12,AA12,AE12,AI12,AM12)</f>
        <v>0</v>
      </c>
      <c r="AT11" s="142">
        <f>SUM(E11,I11,M11,Q11,U11,Y11,AC11,AG11,AK11,AO11,E12,I12,M12,Q12,U12,Y12,AC12,AG12,AK12,AO12)</f>
        <v>0</v>
      </c>
      <c r="AU11" s="142">
        <f>+AS11-AT11</f>
        <v>0</v>
      </c>
      <c r="AV11" s="142">
        <f>AP11*3+AR11*1</f>
        <v>0</v>
      </c>
      <c r="AW11" s="145">
        <f>RANK(BA11,$BA$3:$BA$21,0)</f>
        <v>1</v>
      </c>
      <c r="AX11" s="147">
        <f>RANK(AV11,$AV$3:$AV$21,0)</f>
        <v>1</v>
      </c>
      <c r="AY11" s="147">
        <f>RANK(AU11,$AU$3:$AU$21,0)</f>
        <v>1</v>
      </c>
      <c r="AZ11" s="147">
        <f>RANK(AS11,$AS$3:$AS$21,0)</f>
        <v>1</v>
      </c>
      <c r="BA11" s="144">
        <f>AV11+AU11*0.001+AS11*0.000001</f>
        <v>0</v>
      </c>
      <c r="BD11" s="121" t="s">
        <v>47</v>
      </c>
    </row>
    <row r="12" spans="1:56" ht="22.5" customHeight="1">
      <c r="A12" s="155"/>
      <c r="B12" s="93">
        <f>IF(C12="","",IF(C12&gt;E12,"○",IF(C12=E12,"△",IF(C12&lt;E12,"●"))))</f>
      </c>
      <c r="C12" s="94">
        <f>U4</f>
      </c>
      <c r="D12" s="94" t="s">
        <v>8</v>
      </c>
      <c r="E12" s="98">
        <f>S4</f>
      </c>
      <c r="F12" s="93">
        <f>IF(G12="","",IF(G12&gt;I12,"○",IF(G12=I12,"△",IF(G12&lt;I12,"●"))))</f>
      </c>
      <c r="G12" s="94">
        <f>U6</f>
      </c>
      <c r="H12" s="94" t="s">
        <v>8</v>
      </c>
      <c r="I12" s="98">
        <f>S6</f>
      </c>
      <c r="J12" s="93">
        <f>IF(K12="","",IF(K12&gt;M12,"○",IF(K12=M12,"△",IF(K12&lt;M12,"●"))))</f>
      </c>
      <c r="K12" s="94">
        <f>U8</f>
      </c>
      <c r="L12" s="94" t="s">
        <v>8</v>
      </c>
      <c r="M12" s="98">
        <f>S8</f>
      </c>
      <c r="N12" s="93">
        <f>IF(O12="","",IF(O12&gt;Q12,"○",IF(O12=Q12,"△",IF(O12&lt;Q12,"●"))))</f>
      </c>
      <c r="O12" s="94">
        <f>U10</f>
      </c>
      <c r="P12" s="94" t="s">
        <v>8</v>
      </c>
      <c r="Q12" s="98">
        <f>S10</f>
      </c>
      <c r="R12" s="160"/>
      <c r="S12" s="161"/>
      <c r="T12" s="161"/>
      <c r="U12" s="162"/>
      <c r="V12" s="93">
        <f t="shared" si="2"/>
      </c>
      <c r="W12" s="94">
        <f>'ワーク（２回戦・結果入力シート）'!M5</f>
      </c>
      <c r="X12" s="94" t="s">
        <v>8</v>
      </c>
      <c r="Y12" s="98">
        <f>'ワーク（２回戦・結果入力シート）'!Q5</f>
      </c>
      <c r="Z12" s="93">
        <f>IF(AA12="","",IF(AA12&gt;AC12,"○",IF(AA12=AC12,"△",IF(AA12&lt;AC12,"●"))))</f>
      </c>
      <c r="AA12" s="94">
        <f>'ワーク（２回戦・結果入力シート）'!M9</f>
      </c>
      <c r="AB12" s="94" t="s">
        <v>8</v>
      </c>
      <c r="AC12" s="98">
        <f>'ワーク（２回戦・結果入力シート）'!Q9</f>
      </c>
      <c r="AD12" s="93">
        <f>IF(AE12="","",IF(AE12&gt;AG12,"○",IF(AE12=AG12,"△",IF(AE12&lt;AG12,"●"))))</f>
      </c>
      <c r="AE12" s="94">
        <f>'ワーク（２回戦・結果入力シート）'!M13</f>
      </c>
      <c r="AF12" s="94" t="s">
        <v>8</v>
      </c>
      <c r="AG12" s="98">
        <f>'ワーク（２回戦・結果入力シート）'!Q13</f>
      </c>
      <c r="AH12" s="93">
        <f>IF(AI12="","",IF(AI12&gt;AK12,"○",IF(AI12=AK12,"△",IF(AI12&lt;AK12,"●"))))</f>
      </c>
      <c r="AI12" s="94">
        <f>'ワーク（２回戦・結果入力シート）'!M17</f>
      </c>
      <c r="AJ12" s="94" t="s">
        <v>8</v>
      </c>
      <c r="AK12" s="98">
        <f>'ワーク（２回戦・結果入力シート）'!Q17</f>
      </c>
      <c r="AL12" s="93">
        <f>IF(AM12="","",IF(AM12&gt;AO12,"○",IF(AM12=AO12,"△",IF(AM12&lt;AO12,"●"))))</f>
      </c>
      <c r="AM12" s="94">
        <f>'ワーク（２回戦・結果入力シート）'!M21</f>
      </c>
      <c r="AN12" s="94" t="s">
        <v>8</v>
      </c>
      <c r="AO12" s="98">
        <f>'ワーク（２回戦・結果入力シート）'!Q21</f>
      </c>
      <c r="AP12" s="143"/>
      <c r="AQ12" s="143"/>
      <c r="AR12" s="143"/>
      <c r="AS12" s="143"/>
      <c r="AT12" s="143"/>
      <c r="AU12" s="143"/>
      <c r="AV12" s="143"/>
      <c r="AW12" s="146"/>
      <c r="AX12" s="147"/>
      <c r="AY12" s="147"/>
      <c r="AZ12" s="147"/>
      <c r="BA12" s="144"/>
      <c r="BD12" s="121" t="s">
        <v>48</v>
      </c>
    </row>
    <row r="13" spans="1:56" ht="22.5" customHeight="1">
      <c r="A13" s="154" t="s">
        <v>72</v>
      </c>
      <c r="B13" s="32">
        <f t="shared" si="5"/>
      </c>
      <c r="C13" s="96">
        <f>Y3</f>
      </c>
      <c r="D13" s="96" t="s">
        <v>8</v>
      </c>
      <c r="E13" s="97">
        <f>W3</f>
      </c>
      <c r="F13" s="95">
        <f t="shared" si="8"/>
      </c>
      <c r="G13" s="96">
        <f>Y5</f>
      </c>
      <c r="H13" s="96" t="s">
        <v>8</v>
      </c>
      <c r="I13" s="97">
        <f>W5</f>
      </c>
      <c r="J13" s="95">
        <f t="shared" si="9"/>
      </c>
      <c r="K13" s="96">
        <f>Y7</f>
      </c>
      <c r="L13" s="96" t="s">
        <v>8</v>
      </c>
      <c r="M13" s="97">
        <f>W7</f>
      </c>
      <c r="N13" s="95">
        <f t="shared" si="10"/>
      </c>
      <c r="O13" s="96">
        <f>Y9</f>
      </c>
      <c r="P13" s="96" t="s">
        <v>8</v>
      </c>
      <c r="Q13" s="97">
        <f>W9</f>
      </c>
      <c r="R13" s="95">
        <f aca="true" t="shared" si="11" ref="R13:R22">IF(S13="","",IF(S13&gt;U13,"○",IF(S13=U13,"△",IF(S13&lt;U13,"●"))))</f>
      </c>
      <c r="S13" s="96">
        <f>Y11</f>
      </c>
      <c r="T13" s="96" t="s">
        <v>8</v>
      </c>
      <c r="U13" s="97">
        <f>W11</f>
      </c>
      <c r="V13" s="158"/>
      <c r="W13" s="152"/>
      <c r="X13" s="152"/>
      <c r="Y13" s="159"/>
      <c r="Z13" s="95">
        <f t="shared" si="3"/>
      </c>
      <c r="AA13" s="96">
        <f>'ワーク（１回戦・結果入力シート）'!M24</f>
      </c>
      <c r="AB13" s="96" t="s">
        <v>8</v>
      </c>
      <c r="AC13" s="97">
        <f>'ワーク（１回戦・結果入力シート）'!Q24</f>
      </c>
      <c r="AD13" s="95">
        <f t="shared" si="4"/>
      </c>
      <c r="AE13" s="96">
        <f>'ワーク（１回戦・結果入力シート）'!M28</f>
      </c>
      <c r="AF13" s="96" t="s">
        <v>8</v>
      </c>
      <c r="AG13" s="97">
        <f>'ワーク（１回戦・結果入力シート）'!Q28</f>
      </c>
      <c r="AH13" s="95">
        <f t="shared" si="6"/>
      </c>
      <c r="AI13" s="96">
        <f>'ワーク（１回戦・結果入力シート）'!M32</f>
      </c>
      <c r="AJ13" s="96" t="s">
        <v>8</v>
      </c>
      <c r="AK13" s="97">
        <f>'ワーク（１回戦・結果入力シート）'!Q32</f>
      </c>
      <c r="AL13" s="95">
        <f t="shared" si="7"/>
      </c>
      <c r="AM13" s="96">
        <f>'ワーク（１回戦・結果入力シート）'!M36</f>
      </c>
      <c r="AN13" s="96" t="s">
        <v>8</v>
      </c>
      <c r="AO13" s="97">
        <f>'ワーク（１回戦・結果入力シート）'!Q36</f>
      </c>
      <c r="AP13" s="142">
        <f>COUNTIF(B13:AO14,"○")</f>
        <v>0</v>
      </c>
      <c r="AQ13" s="142">
        <f>COUNTIF(B13:AO14,"●")</f>
        <v>0</v>
      </c>
      <c r="AR13" s="142">
        <f>COUNTIF(B13:AO14,"△")</f>
        <v>0</v>
      </c>
      <c r="AS13" s="142">
        <f>SUM(C13,G13,K13,O13,S13,W13,AA13,AE13,AI13,AM13,C14,G14,K14,O14,S14,W14,AA14,AE14,AI14,AM14)</f>
        <v>0</v>
      </c>
      <c r="AT13" s="142">
        <f>SUM(E13,I13,M13,Q13,U13,Y13,AC13,AG13,AK13,AO13,E14,I14,M14,Q14,U14,Y14,AC14,AG14,AK14,AO14)</f>
        <v>0</v>
      </c>
      <c r="AU13" s="142">
        <f>+AS13-AT13</f>
        <v>0</v>
      </c>
      <c r="AV13" s="142">
        <f>AP13*3+AR13*1</f>
        <v>0</v>
      </c>
      <c r="AW13" s="145">
        <f>RANK(BA13,$BA$3:$BA$21,0)</f>
        <v>1</v>
      </c>
      <c r="AX13" s="147">
        <f>RANK(AV13,$AV$3:$AV$21,0)</f>
        <v>1</v>
      </c>
      <c r="AY13" s="147">
        <f>RANK(AU13,$AU$3:$AU$21,0)</f>
        <v>1</v>
      </c>
      <c r="AZ13" s="147">
        <f>RANK(AS13,$AS$3:$AS$21,0)</f>
        <v>1</v>
      </c>
      <c r="BA13" s="144">
        <f>AV13+AU13*0.001+AS13*0.000001</f>
        <v>0</v>
      </c>
      <c r="BD13" s="121" t="s">
        <v>49</v>
      </c>
    </row>
    <row r="14" spans="1:56" ht="22.5" customHeight="1">
      <c r="A14" s="155"/>
      <c r="B14" s="104">
        <f t="shared" si="5"/>
      </c>
      <c r="C14" s="94">
        <f>Y4</f>
      </c>
      <c r="D14" s="94" t="s">
        <v>8</v>
      </c>
      <c r="E14" s="98">
        <f>W4</f>
      </c>
      <c r="F14" s="93">
        <f>IF(G14="","",IF(G14&gt;I14,"○",IF(G14=I14,"△",IF(G14&lt;I14,"●"))))</f>
      </c>
      <c r="G14" s="94">
        <f>Y6</f>
      </c>
      <c r="H14" s="94" t="s">
        <v>8</v>
      </c>
      <c r="I14" s="98">
        <f>W6</f>
      </c>
      <c r="J14" s="93">
        <f>IF(K14="","",IF(K14&gt;M14,"○",IF(K14=M14,"△",IF(K14&lt;M14,"●"))))</f>
      </c>
      <c r="K14" s="94">
        <f>Y8</f>
      </c>
      <c r="L14" s="94" t="s">
        <v>8</v>
      </c>
      <c r="M14" s="98">
        <f>W8</f>
      </c>
      <c r="N14" s="93">
        <f>IF(O14="","",IF(O14&gt;Q14,"○",IF(O14=Q14,"△",IF(O14&lt;Q14,"●"))))</f>
      </c>
      <c r="O14" s="94">
        <f>Y10</f>
      </c>
      <c r="P14" s="94" t="s">
        <v>8</v>
      </c>
      <c r="Q14" s="98">
        <f>W10</f>
      </c>
      <c r="R14" s="93">
        <f t="shared" si="11"/>
      </c>
      <c r="S14" s="94">
        <f>Y12</f>
      </c>
      <c r="T14" s="94" t="s">
        <v>8</v>
      </c>
      <c r="U14" s="98">
        <f>W12</f>
      </c>
      <c r="V14" s="160"/>
      <c r="W14" s="161"/>
      <c r="X14" s="161"/>
      <c r="Y14" s="162"/>
      <c r="Z14" s="93">
        <f>IF(AA14="","",IF(AA14&gt;AC14,"○",IF(AA14=AC14,"△",IF(AA14&lt;AC14,"●"))))</f>
      </c>
      <c r="AA14" s="94">
        <f>'ワーク（２回戦・結果入力シート）'!M25</f>
      </c>
      <c r="AB14" s="94" t="s">
        <v>8</v>
      </c>
      <c r="AC14" s="98">
        <f>'ワーク（２回戦・結果入力シート）'!Q25</f>
      </c>
      <c r="AD14" s="93">
        <f>IF(AE14="","",IF(AE14&gt;AG14,"○",IF(AE14=AG14,"△",IF(AE14&lt;AG14,"●"))))</f>
      </c>
      <c r="AE14" s="94">
        <f>'ワーク（２回戦・結果入力シート）'!M29</f>
      </c>
      <c r="AF14" s="94" t="s">
        <v>8</v>
      </c>
      <c r="AG14" s="98">
        <f>'ワーク（２回戦・結果入力シート）'!Q29</f>
      </c>
      <c r="AH14" s="93">
        <f>IF(AI14="","",IF(AI14&gt;AK14,"○",IF(AI14=AK14,"△",IF(AI14&lt;AK14,"●"))))</f>
      </c>
      <c r="AI14" s="94">
        <f>'ワーク（２回戦・結果入力シート）'!M33</f>
      </c>
      <c r="AJ14" s="94" t="s">
        <v>8</v>
      </c>
      <c r="AK14" s="98">
        <f>'ワーク（２回戦・結果入力シート）'!Q33</f>
      </c>
      <c r="AL14" s="93">
        <f>IF(AM14="","",IF(AM14&gt;AO14,"○",IF(AM14=AO14,"△",IF(AM14&lt;AO14,"●"))))</f>
      </c>
      <c r="AM14" s="94">
        <f>'ワーク（２回戦・結果入力シート）'!M37</f>
      </c>
      <c r="AN14" s="94" t="s">
        <v>8</v>
      </c>
      <c r="AO14" s="98">
        <f>'ワーク（２回戦・結果入力シート）'!Q37</f>
      </c>
      <c r="AP14" s="143"/>
      <c r="AQ14" s="143"/>
      <c r="AR14" s="143"/>
      <c r="AS14" s="143"/>
      <c r="AT14" s="143"/>
      <c r="AU14" s="143"/>
      <c r="AV14" s="143"/>
      <c r="AW14" s="146"/>
      <c r="AX14" s="147"/>
      <c r="AY14" s="147"/>
      <c r="AZ14" s="147"/>
      <c r="BA14" s="144"/>
      <c r="BD14" s="121" t="s">
        <v>50</v>
      </c>
    </row>
    <row r="15" spans="1:56" ht="22.5" customHeight="1">
      <c r="A15" s="154" t="s">
        <v>73</v>
      </c>
      <c r="B15" s="95">
        <f t="shared" si="5"/>
      </c>
      <c r="C15" s="96">
        <f>AC3</f>
      </c>
      <c r="D15" s="96" t="s">
        <v>8</v>
      </c>
      <c r="E15" s="97">
        <f>AA3</f>
      </c>
      <c r="F15" s="95">
        <f t="shared" si="8"/>
      </c>
      <c r="G15" s="96">
        <f>AC5</f>
      </c>
      <c r="H15" s="96" t="s">
        <v>8</v>
      </c>
      <c r="I15" s="97">
        <f>AA5</f>
      </c>
      <c r="J15" s="95">
        <f t="shared" si="9"/>
      </c>
      <c r="K15" s="96">
        <f>AC7</f>
      </c>
      <c r="L15" s="96" t="s">
        <v>8</v>
      </c>
      <c r="M15" s="97">
        <f>AA7</f>
      </c>
      <c r="N15" s="95">
        <f t="shared" si="10"/>
      </c>
      <c r="O15" s="96">
        <f>AC9</f>
      </c>
      <c r="P15" s="96" t="s">
        <v>8</v>
      </c>
      <c r="Q15" s="97">
        <f>AA9</f>
      </c>
      <c r="R15" s="95">
        <f t="shared" si="11"/>
      </c>
      <c r="S15" s="96">
        <f>AC11</f>
      </c>
      <c r="T15" s="96" t="s">
        <v>8</v>
      </c>
      <c r="U15" s="97">
        <f>AA11</f>
      </c>
      <c r="V15" s="95">
        <f aca="true" t="shared" si="12" ref="V15:V22">IF(W15="","",IF(W15&gt;Y15,"○",IF(W15=Y15,"△",IF(W15&lt;Y15,"●"))))</f>
      </c>
      <c r="W15" s="96">
        <f>AC13</f>
      </c>
      <c r="X15" s="96" t="s">
        <v>8</v>
      </c>
      <c r="Y15" s="97">
        <f>AA13</f>
      </c>
      <c r="Z15" s="158"/>
      <c r="AA15" s="152"/>
      <c r="AB15" s="152"/>
      <c r="AC15" s="159"/>
      <c r="AD15" s="95">
        <f t="shared" si="4"/>
      </c>
      <c r="AE15" s="96">
        <f>'ワーク（１回戦・結果入力シート）'!M40</f>
      </c>
      <c r="AF15" s="96" t="s">
        <v>8</v>
      </c>
      <c r="AG15" s="97">
        <f>'ワーク（１回戦・結果入力シート）'!Q40</f>
      </c>
      <c r="AH15" s="95">
        <f t="shared" si="6"/>
      </c>
      <c r="AI15" s="96">
        <f>'ワーク（１回戦・結果入力シート）'!M44</f>
      </c>
      <c r="AJ15" s="96" t="s">
        <v>8</v>
      </c>
      <c r="AK15" s="97">
        <f>'ワーク（１回戦・結果入力シート）'!Q44</f>
      </c>
      <c r="AL15" s="95">
        <f t="shared" si="7"/>
      </c>
      <c r="AM15" s="96">
        <f>'ワーク（１回戦・結果入力シート）'!M48</f>
      </c>
      <c r="AN15" s="96" t="s">
        <v>8</v>
      </c>
      <c r="AO15" s="97">
        <f>'ワーク（１回戦・結果入力シート）'!Q48</f>
      </c>
      <c r="AP15" s="142">
        <f>COUNTIF(B15:AO16,"○")</f>
        <v>0</v>
      </c>
      <c r="AQ15" s="142">
        <f>COUNTIF(B15:AO16,"●")</f>
        <v>0</v>
      </c>
      <c r="AR15" s="142">
        <f>COUNTIF(B15:AO16,"△")</f>
        <v>0</v>
      </c>
      <c r="AS15" s="142">
        <f>SUM(C15,G15,K15,O15,S15,W15,AA15,AE15,AI15,AM15,C16,G16,K16,O16,S16,W16,AA16,AE16,AI16,AM16)</f>
        <v>0</v>
      </c>
      <c r="AT15" s="142">
        <f>SUM(E15,I15,M15,Q15,U15,Y15,AC15,AG15,AK15,AO15,E16,I16,M16,Q16,U16,Y16,AC16,AG16,AK16,AO16)</f>
        <v>0</v>
      </c>
      <c r="AU15" s="142">
        <f>+AS15-AT15</f>
        <v>0</v>
      </c>
      <c r="AV15" s="142">
        <f>AP15*3+AR15*1</f>
        <v>0</v>
      </c>
      <c r="AW15" s="145">
        <f>RANK(BA15,$BA$3:$BA$21,0)</f>
        <v>1</v>
      </c>
      <c r="AX15" s="147">
        <f>RANK(AV15,$AV$3:$AV$21,0)</f>
        <v>1</v>
      </c>
      <c r="AY15" s="147">
        <f>RANK(AU15,$AU$3:$AU$21,0)</f>
        <v>1</v>
      </c>
      <c r="AZ15" s="147">
        <f>RANK(AS15,$AS$3:$AS$21,0)</f>
        <v>1</v>
      </c>
      <c r="BA15" s="144">
        <f>AV15+AU15*0.001+AS15*0.000001</f>
        <v>0</v>
      </c>
      <c r="BD15" s="121" t="s">
        <v>51</v>
      </c>
    </row>
    <row r="16" spans="1:56" ht="22.5" customHeight="1">
      <c r="A16" s="155"/>
      <c r="B16" s="93">
        <f>IF(C16="","",IF(C16&gt;E16,"○",IF(C16=E16,"△",IF(C16&lt;E16,"●"))))</f>
      </c>
      <c r="C16" s="94">
        <f>AC4</f>
      </c>
      <c r="D16" s="94" t="s">
        <v>8</v>
      </c>
      <c r="E16" s="98">
        <f>AA4</f>
      </c>
      <c r="F16" s="93">
        <f>IF(G16="","",IF(G16&gt;I16,"○",IF(G16=I16,"△",IF(G16&lt;I16,"●"))))</f>
      </c>
      <c r="G16" s="94">
        <f>AC6</f>
      </c>
      <c r="H16" s="94" t="s">
        <v>8</v>
      </c>
      <c r="I16" s="98">
        <f>AA6</f>
      </c>
      <c r="J16" s="93">
        <f>IF(K16="","",IF(K16&gt;M16,"○",IF(K16=M16,"△",IF(K16&lt;M16,"●"))))</f>
      </c>
      <c r="K16" s="94">
        <f>AC8</f>
      </c>
      <c r="L16" s="94" t="s">
        <v>8</v>
      </c>
      <c r="M16" s="98">
        <f>AA8</f>
      </c>
      <c r="N16" s="93">
        <f>IF(O16="","",IF(O16&gt;Q16,"○",IF(O16=Q16,"△",IF(O16&lt;Q16,"●"))))</f>
      </c>
      <c r="O16" s="94">
        <f>AC10</f>
      </c>
      <c r="P16" s="94" t="s">
        <v>8</v>
      </c>
      <c r="Q16" s="98">
        <f>AA10</f>
      </c>
      <c r="R16" s="93">
        <f t="shared" si="11"/>
      </c>
      <c r="S16" s="94">
        <f>AC12</f>
      </c>
      <c r="T16" s="94" t="s">
        <v>8</v>
      </c>
      <c r="U16" s="98">
        <f>AA12</f>
      </c>
      <c r="V16" s="93">
        <f t="shared" si="12"/>
      </c>
      <c r="W16" s="94">
        <f>AC14</f>
      </c>
      <c r="X16" s="94" t="s">
        <v>8</v>
      </c>
      <c r="Y16" s="98">
        <f>AA14</f>
      </c>
      <c r="Z16" s="160"/>
      <c r="AA16" s="161"/>
      <c r="AB16" s="161"/>
      <c r="AC16" s="162"/>
      <c r="AD16" s="93">
        <f>IF(AE16="","",IF(AE16&gt;AG16,"○",IF(AE16=AG16,"△",IF(AE16&lt;AG16,"●"))))</f>
      </c>
      <c r="AE16" s="94">
        <f>'ワーク（２回戦・結果入力シート）'!M41</f>
      </c>
      <c r="AF16" s="94" t="s">
        <v>8</v>
      </c>
      <c r="AG16" s="98">
        <f>'ワーク（２回戦・結果入力シート）'!Q41</f>
      </c>
      <c r="AH16" s="93">
        <f>IF(AI16="","",IF(AI16&gt;AK16,"○",IF(AI16=AK16,"△",IF(AI16&lt;AK16,"●"))))</f>
      </c>
      <c r="AI16" s="94">
        <f>'ワーク（２回戦・結果入力シート）'!M45</f>
      </c>
      <c r="AJ16" s="94" t="s">
        <v>8</v>
      </c>
      <c r="AK16" s="98">
        <f>'ワーク（２回戦・結果入力シート）'!Q45</f>
      </c>
      <c r="AL16" s="93">
        <f>IF(AM16="","",IF(AM16&gt;AO16,"○",IF(AM16=AO16,"△",IF(AM16&lt;AO16,"●"))))</f>
      </c>
      <c r="AM16" s="94">
        <f>'ワーク（２回戦・結果入力シート）'!M49</f>
      </c>
      <c r="AN16" s="94" t="s">
        <v>8</v>
      </c>
      <c r="AO16" s="98">
        <f>'ワーク（２回戦・結果入力シート）'!Q49</f>
      </c>
      <c r="AP16" s="143"/>
      <c r="AQ16" s="143"/>
      <c r="AR16" s="143"/>
      <c r="AS16" s="143"/>
      <c r="AT16" s="143"/>
      <c r="AU16" s="143"/>
      <c r="AV16" s="143"/>
      <c r="AW16" s="146"/>
      <c r="AX16" s="147"/>
      <c r="AY16" s="147"/>
      <c r="AZ16" s="147"/>
      <c r="BA16" s="144"/>
      <c r="BD16" s="121" t="s">
        <v>52</v>
      </c>
    </row>
    <row r="17" spans="1:56" ht="22.5" customHeight="1">
      <c r="A17" s="154" t="s">
        <v>74</v>
      </c>
      <c r="B17" s="95">
        <f t="shared" si="5"/>
      </c>
      <c r="C17" s="96">
        <f>AG3</f>
      </c>
      <c r="D17" s="109" t="s">
        <v>8</v>
      </c>
      <c r="E17" s="110">
        <f>AE3</f>
      </c>
      <c r="F17" s="111">
        <f t="shared" si="8"/>
      </c>
      <c r="G17" s="112">
        <f>AG5</f>
      </c>
      <c r="H17" s="112" t="s">
        <v>8</v>
      </c>
      <c r="I17" s="110">
        <f>AE5</f>
      </c>
      <c r="J17" s="111">
        <f t="shared" si="9"/>
      </c>
      <c r="K17" s="112">
        <f>AG7</f>
      </c>
      <c r="L17" s="112" t="s">
        <v>8</v>
      </c>
      <c r="M17" s="110">
        <f>AE7</f>
      </c>
      <c r="N17" s="111">
        <f t="shared" si="10"/>
      </c>
      <c r="O17" s="112">
        <f>AG9</f>
      </c>
      <c r="P17" s="112" t="s">
        <v>8</v>
      </c>
      <c r="Q17" s="110">
        <f>AE9</f>
      </c>
      <c r="R17" s="111">
        <f t="shared" si="11"/>
      </c>
      <c r="S17" s="112">
        <f>AG11</f>
      </c>
      <c r="T17" s="112" t="s">
        <v>8</v>
      </c>
      <c r="U17" s="110">
        <f>AE11</f>
      </c>
      <c r="V17" s="111">
        <f t="shared" si="12"/>
      </c>
      <c r="W17" s="112">
        <f>AG13</f>
      </c>
      <c r="X17" s="112" t="s">
        <v>8</v>
      </c>
      <c r="Y17" s="110">
        <f>AE13</f>
      </c>
      <c r="Z17" s="111">
        <f aca="true" t="shared" si="13" ref="Z17:Z22">IF(AA17="","",IF(AA17&gt;AC17,"○",IF(AA17=AC17,"△",IF(AA17&lt;AC17,"●"))))</f>
      </c>
      <c r="AA17" s="112">
        <f>AG15</f>
      </c>
      <c r="AB17" s="112" t="s">
        <v>8</v>
      </c>
      <c r="AC17" s="110">
        <f>AE15</f>
      </c>
      <c r="AD17" s="158"/>
      <c r="AE17" s="152"/>
      <c r="AF17" s="152"/>
      <c r="AG17" s="159"/>
      <c r="AH17" s="95">
        <f t="shared" si="6"/>
      </c>
      <c r="AI17" s="96">
        <f>'ワーク（１回戦・結果入力シート）'!M52</f>
      </c>
      <c r="AJ17" s="96" t="s">
        <v>8</v>
      </c>
      <c r="AK17" s="97">
        <f>'ワーク（１回戦・結果入力シート）'!Q52</f>
      </c>
      <c r="AL17" s="95">
        <f t="shared" si="7"/>
      </c>
      <c r="AM17" s="101">
        <f>'ワーク（１回戦・結果入力シート）'!M56</f>
      </c>
      <c r="AN17" s="96" t="s">
        <v>8</v>
      </c>
      <c r="AO17" s="102">
        <f>'ワーク（１回戦・結果入力シート）'!Q56</f>
      </c>
      <c r="AP17" s="142">
        <f>COUNTIF(B17:AO18,"○")</f>
        <v>0</v>
      </c>
      <c r="AQ17" s="142">
        <f>COUNTIF(B17:AO18,"●")</f>
        <v>0</v>
      </c>
      <c r="AR17" s="142">
        <f>COUNTIF(B17:AO18,"△")</f>
        <v>0</v>
      </c>
      <c r="AS17" s="142">
        <f>SUM(C17,G17,K17,O17,S17,W17,AA17,AE17,AI17,AM17,C18,G18,K18,O18,S18,W18,AA18,AE18,AI18,AM18)</f>
        <v>0</v>
      </c>
      <c r="AT17" s="142">
        <f>SUM(E17,I17,M17,Q17,U17,Y17,AC17,AG17,AK17,AO17,E18,I18,M18,Q18,U18,Y18,AC18,AG18,AK18,AO18)</f>
        <v>0</v>
      </c>
      <c r="AU17" s="142">
        <f>+AS17-AT17</f>
        <v>0</v>
      </c>
      <c r="AV17" s="142">
        <f>AP17*3+AR17*1</f>
        <v>0</v>
      </c>
      <c r="AW17" s="145">
        <f>RANK(BA17,$BA$3:$BA$21,0)</f>
        <v>1</v>
      </c>
      <c r="AX17" s="147">
        <f>RANK(AV17,$AV$3:$AV$21,0)</f>
        <v>1</v>
      </c>
      <c r="AY17" s="147">
        <f>RANK(AU17,$AU$3:$AU$21,0)</f>
        <v>1</v>
      </c>
      <c r="AZ17" s="147">
        <f>RANK(AS17,$AS$3:$AS$21,0)</f>
        <v>1</v>
      </c>
      <c r="BA17" s="144">
        <f>AV17+AU17*0.001+AS17*0.000001</f>
        <v>0</v>
      </c>
      <c r="BD17" s="121" t="s">
        <v>53</v>
      </c>
    </row>
    <row r="18" spans="1:56" ht="22.5" customHeight="1">
      <c r="A18" s="155"/>
      <c r="B18" s="93">
        <f>IF(C18="","",IF(C18&gt;E18,"○",IF(C18=E18,"△",IF(C18&lt;E18,"●"))))</f>
      </c>
      <c r="C18" s="94">
        <f>AG4</f>
      </c>
      <c r="D18" s="105" t="s">
        <v>8</v>
      </c>
      <c r="E18" s="106">
        <f>AE4</f>
      </c>
      <c r="F18" s="107">
        <f>IF(G18="","",IF(G18&gt;I18,"○",IF(G18=I18,"△",IF(G18&lt;I18,"●"))))</f>
      </c>
      <c r="G18" s="108">
        <f>AG6</f>
      </c>
      <c r="H18" s="108" t="s">
        <v>8</v>
      </c>
      <c r="I18" s="106">
        <f>AE6</f>
      </c>
      <c r="J18" s="107">
        <f>IF(K18="","",IF(K18&gt;M18,"○",IF(K18=M18,"△",IF(K18&lt;M18,"●"))))</f>
      </c>
      <c r="K18" s="108">
        <f>AG8</f>
      </c>
      <c r="L18" s="108" t="s">
        <v>8</v>
      </c>
      <c r="M18" s="106">
        <f>AE8</f>
      </c>
      <c r="N18" s="107">
        <f>IF(O18="","",IF(O18&gt;Q18,"○",IF(O18=Q18,"△",IF(O18&lt;Q18,"●"))))</f>
      </c>
      <c r="O18" s="108">
        <f>AG10</f>
      </c>
      <c r="P18" s="108" t="s">
        <v>8</v>
      </c>
      <c r="Q18" s="106">
        <f>AE10</f>
      </c>
      <c r="R18" s="107">
        <f t="shared" si="11"/>
      </c>
      <c r="S18" s="108">
        <f>AG12</f>
      </c>
      <c r="T18" s="108" t="s">
        <v>8</v>
      </c>
      <c r="U18" s="106">
        <f>AE12</f>
      </c>
      <c r="V18" s="107">
        <f t="shared" si="12"/>
      </c>
      <c r="W18" s="108">
        <f>AG14</f>
      </c>
      <c r="X18" s="108" t="s">
        <v>8</v>
      </c>
      <c r="Y18" s="106">
        <f>AE14</f>
      </c>
      <c r="Z18" s="107">
        <f t="shared" si="13"/>
      </c>
      <c r="AA18" s="108">
        <f>AG16</f>
      </c>
      <c r="AB18" s="108" t="s">
        <v>8</v>
      </c>
      <c r="AC18" s="106">
        <f>AE16</f>
      </c>
      <c r="AD18" s="160"/>
      <c r="AE18" s="161"/>
      <c r="AF18" s="161"/>
      <c r="AG18" s="162"/>
      <c r="AH18" s="93">
        <f>IF(AI18="","",IF(AI18&gt;AK18,"○",IF(AI18=AK18,"△",IF(AI18&lt;AK18,"●"))))</f>
      </c>
      <c r="AI18" s="94">
        <f>'ワーク（２回戦・結果入力シート）'!M53</f>
      </c>
      <c r="AJ18" s="94" t="s">
        <v>8</v>
      </c>
      <c r="AK18" s="98">
        <f>'ワーク（２回戦・結果入力シート）'!Q53</f>
      </c>
      <c r="AL18" s="93">
        <f>IF(AM18="","",IF(AM18&gt;AO18,"○",IF(AM18=AO18,"△",IF(AM18&lt;AO18,"●"))))</f>
      </c>
      <c r="AM18" s="99">
        <f>'ワーク（２回戦・結果入力シート）'!M57</f>
      </c>
      <c r="AN18" s="94" t="s">
        <v>8</v>
      </c>
      <c r="AO18" s="100">
        <f>'ワーク（２回戦・結果入力シート）'!Q57</f>
      </c>
      <c r="AP18" s="143"/>
      <c r="AQ18" s="143"/>
      <c r="AR18" s="143"/>
      <c r="AS18" s="143"/>
      <c r="AT18" s="143"/>
      <c r="AU18" s="143"/>
      <c r="AV18" s="143"/>
      <c r="AW18" s="146"/>
      <c r="AX18" s="147"/>
      <c r="AY18" s="147"/>
      <c r="AZ18" s="147"/>
      <c r="BA18" s="144"/>
      <c r="BD18" s="121" t="s">
        <v>55</v>
      </c>
    </row>
    <row r="19" spans="1:56" ht="22.5" customHeight="1">
      <c r="A19" s="154" t="s">
        <v>75</v>
      </c>
      <c r="B19" s="95">
        <f t="shared" si="5"/>
      </c>
      <c r="C19" s="96">
        <f>AK3</f>
      </c>
      <c r="D19" s="109" t="s">
        <v>8</v>
      </c>
      <c r="E19" s="110">
        <f>AI3</f>
      </c>
      <c r="F19" s="111">
        <f t="shared" si="8"/>
      </c>
      <c r="G19" s="112">
        <f>AK5</f>
      </c>
      <c r="H19" s="112" t="s">
        <v>8</v>
      </c>
      <c r="I19" s="110">
        <f>AI5</f>
      </c>
      <c r="J19" s="111">
        <f t="shared" si="9"/>
      </c>
      <c r="K19" s="112">
        <f>AK7</f>
      </c>
      <c r="L19" s="112" t="s">
        <v>8</v>
      </c>
      <c r="M19" s="110">
        <f>AI7</f>
      </c>
      <c r="N19" s="111">
        <f>IF(O19="","",IF(O19&gt;Q19,"○",IF(O19=Q19,"△",IF(O19&lt;Q19,"●"))))</f>
      </c>
      <c r="O19" s="112">
        <f>AK9</f>
      </c>
      <c r="P19" s="112" t="s">
        <v>8</v>
      </c>
      <c r="Q19" s="110">
        <f>AI9</f>
      </c>
      <c r="R19" s="111">
        <f t="shared" si="11"/>
      </c>
      <c r="S19" s="112">
        <f>AK11</f>
      </c>
      <c r="T19" s="112" t="s">
        <v>8</v>
      </c>
      <c r="U19" s="110">
        <f>AI11</f>
      </c>
      <c r="V19" s="111">
        <f t="shared" si="12"/>
      </c>
      <c r="W19" s="112">
        <f>AK13</f>
      </c>
      <c r="X19" s="112" t="s">
        <v>8</v>
      </c>
      <c r="Y19" s="110">
        <f>AI13</f>
      </c>
      <c r="Z19" s="111">
        <f t="shared" si="13"/>
      </c>
      <c r="AA19" s="112">
        <f>AK15</f>
      </c>
      <c r="AB19" s="112" t="s">
        <v>8</v>
      </c>
      <c r="AC19" s="110">
        <f>AI15</f>
      </c>
      <c r="AD19" s="95">
        <f>IF(AE19="","",IF(AE19&gt;AG19,"○",IF(AE19=AG19,"△",IF(AE19&lt;AG19,"●"))))</f>
      </c>
      <c r="AE19" s="96">
        <f>AK17</f>
      </c>
      <c r="AF19" s="96" t="s">
        <v>8</v>
      </c>
      <c r="AG19" s="97">
        <f>AI17</f>
      </c>
      <c r="AH19" s="158"/>
      <c r="AI19" s="152"/>
      <c r="AJ19" s="152"/>
      <c r="AK19" s="159"/>
      <c r="AL19" s="95">
        <f t="shared" si="7"/>
      </c>
      <c r="AM19" s="96">
        <f>'ワーク（１回戦・結果入力シート）'!M60</f>
      </c>
      <c r="AN19" s="96" t="s">
        <v>8</v>
      </c>
      <c r="AO19" s="97">
        <f>'ワーク（１回戦・結果入力シート）'!Q60</f>
      </c>
      <c r="AP19" s="142">
        <f>COUNTIF(B19:AO20,"○")</f>
        <v>0</v>
      </c>
      <c r="AQ19" s="142">
        <f>COUNTIF(B19:AO20,"●")</f>
        <v>0</v>
      </c>
      <c r="AR19" s="142">
        <f>COUNTIF(B19:AO20,"△")</f>
        <v>0</v>
      </c>
      <c r="AS19" s="142">
        <f>SUM(C19,G19,K19,O19,S19,W19,AA19,AE19,AI19,AM19,C20,G20,K20,O20,S20,W20,AA20,AE20,AI20,AM20)</f>
        <v>0</v>
      </c>
      <c r="AT19" s="142">
        <f>SUM(E19,I19,M19,Q19,U19,Y19,AC19,AG19,AK19,AO19,E20,I20,M20,Q20,U20,Y20,AC20,AG20,AK20,AO20)</f>
        <v>0</v>
      </c>
      <c r="AU19" s="142">
        <f>+AS19-AT19</f>
        <v>0</v>
      </c>
      <c r="AV19" s="142">
        <f>AP19*3+AR19*1</f>
        <v>0</v>
      </c>
      <c r="AW19" s="145">
        <f>RANK(BA19,$BA$3:$BA$21,0)</f>
        <v>1</v>
      </c>
      <c r="AX19" s="147">
        <f>RANK(AV19,$AV$3:$AV$21,0)</f>
        <v>1</v>
      </c>
      <c r="AY19" s="147">
        <f>RANK(AU19,$AU$3:$AU$21,0)</f>
        <v>1</v>
      </c>
      <c r="AZ19" s="147">
        <f>RANK(AS19,$AS$3:$AS$21,0)</f>
        <v>1</v>
      </c>
      <c r="BA19" s="144">
        <f>AV19+AU19*0.001+AS19*0.000001</f>
        <v>0</v>
      </c>
      <c r="BD19" s="121" t="s">
        <v>54</v>
      </c>
    </row>
    <row r="20" spans="1:56" ht="22.5" customHeight="1">
      <c r="A20" s="155"/>
      <c r="B20" s="113">
        <f>IF(C20="","",IF(C20&gt;E20,"○",IF(C20=E20,"△",IF(C20&lt;E20,"●"))))</f>
      </c>
      <c r="C20" s="82">
        <f>AK4</f>
      </c>
      <c r="D20" s="83" t="s">
        <v>8</v>
      </c>
      <c r="E20" s="114">
        <f>AI4</f>
      </c>
      <c r="F20" s="115">
        <f>IF(G20="","",IF(G20&gt;I20,"○",IF(G20=I20,"△",IF(G20&lt;I20,"●"))))</f>
      </c>
      <c r="G20" s="84">
        <f>AK6</f>
      </c>
      <c r="H20" s="84" t="s">
        <v>8</v>
      </c>
      <c r="I20" s="114">
        <f>AI6</f>
      </c>
      <c r="J20" s="115">
        <f>IF(K20="","",IF(K20&gt;M20,"○",IF(K20=M20,"△",IF(K20&lt;M20,"●"))))</f>
      </c>
      <c r="K20" s="84">
        <f>AK8</f>
      </c>
      <c r="L20" s="84" t="s">
        <v>8</v>
      </c>
      <c r="M20" s="114">
        <f>AI8</f>
      </c>
      <c r="N20" s="115">
        <f>IF(O20="","",IF(O20&gt;Q20,"○",IF(O20=Q20,"△",IF(O20&lt;Q20,"●"))))</f>
      </c>
      <c r="O20" s="84">
        <f>AK10</f>
      </c>
      <c r="P20" s="84" t="s">
        <v>8</v>
      </c>
      <c r="Q20" s="114">
        <f>AI10</f>
      </c>
      <c r="R20" s="115">
        <f t="shared" si="11"/>
      </c>
      <c r="S20" s="84">
        <f>AK12</f>
      </c>
      <c r="T20" s="84" t="s">
        <v>8</v>
      </c>
      <c r="U20" s="114">
        <f>AI12</f>
      </c>
      <c r="V20" s="115">
        <f t="shared" si="12"/>
      </c>
      <c r="W20" s="84">
        <f>AK14</f>
      </c>
      <c r="X20" s="84" t="s">
        <v>8</v>
      </c>
      <c r="Y20" s="114">
        <f>AI14</f>
      </c>
      <c r="Z20" s="115">
        <f t="shared" si="13"/>
      </c>
      <c r="AA20" s="84">
        <f>AK16</f>
      </c>
      <c r="AB20" s="84" t="s">
        <v>8</v>
      </c>
      <c r="AC20" s="114">
        <f>AI16</f>
      </c>
      <c r="AD20" s="113">
        <f>IF(AE20="","",IF(AE20&gt;AG20,"○",IF(AE20=AG20,"△",IF(AE20&lt;AG20,"●"))))</f>
      </c>
      <c r="AE20" s="82">
        <f>AK18</f>
      </c>
      <c r="AF20" s="82" t="s">
        <v>8</v>
      </c>
      <c r="AG20" s="103">
        <f>AI18</f>
      </c>
      <c r="AH20" s="160"/>
      <c r="AI20" s="161"/>
      <c r="AJ20" s="161"/>
      <c r="AK20" s="162"/>
      <c r="AL20" s="93">
        <f>IF(AM20="","",IF(AM20&gt;AO20,"○",IF(AM20=AO20,"△",IF(AM20&lt;AO20,"●"))))</f>
      </c>
      <c r="AM20" s="82">
        <f>'ワーク（２回戦・結果入力シート）'!M61</f>
      </c>
      <c r="AN20" s="82" t="s">
        <v>8</v>
      </c>
      <c r="AO20" s="103">
        <f>'ワーク（２回戦・結果入力シート）'!Q61</f>
      </c>
      <c r="AP20" s="143"/>
      <c r="AQ20" s="143"/>
      <c r="AR20" s="143"/>
      <c r="AS20" s="143"/>
      <c r="AT20" s="143"/>
      <c r="AU20" s="143"/>
      <c r="AV20" s="143"/>
      <c r="AW20" s="146"/>
      <c r="AX20" s="147"/>
      <c r="AY20" s="147"/>
      <c r="AZ20" s="147"/>
      <c r="BA20" s="144"/>
      <c r="BD20" s="121" t="s">
        <v>56</v>
      </c>
    </row>
    <row r="21" spans="1:56" ht="22.5" customHeight="1">
      <c r="A21" s="156" t="s">
        <v>32</v>
      </c>
      <c r="B21" s="95">
        <f>IF(C21="","",IF(C21&gt;E21,"○",IF(C21=E21,"△",IF(C21&lt;E21,"●"))))</f>
      </c>
      <c r="C21" s="96">
        <f>AO3</f>
      </c>
      <c r="D21" s="109" t="s">
        <v>8</v>
      </c>
      <c r="E21" s="110">
        <f>AM3</f>
      </c>
      <c r="F21" s="111">
        <f>IF(G21="","",IF(G21&gt;I21,"○",IF(G21=I21,"△",IF(G21&lt;I21,"●"))))</f>
      </c>
      <c r="G21" s="112">
        <f>AO5</f>
      </c>
      <c r="H21" s="112" t="s">
        <v>8</v>
      </c>
      <c r="I21" s="110">
        <f>AM5</f>
      </c>
      <c r="J21" s="111">
        <f>IF(K21="","",IF(K21&gt;M21,"○",IF(K21=M21,"△",IF(K21&lt;M21,"●"))))</f>
      </c>
      <c r="K21" s="112">
        <f>AO7</f>
      </c>
      <c r="L21" s="112" t="s">
        <v>8</v>
      </c>
      <c r="M21" s="110">
        <f>AM7</f>
      </c>
      <c r="N21" s="111">
        <f t="shared" si="10"/>
      </c>
      <c r="O21" s="112">
        <f>AO9</f>
      </c>
      <c r="P21" s="112" t="s">
        <v>8</v>
      </c>
      <c r="Q21" s="110">
        <f>AM9</f>
      </c>
      <c r="R21" s="111">
        <f t="shared" si="11"/>
      </c>
      <c r="S21" s="112">
        <f>AO11</f>
      </c>
      <c r="T21" s="112" t="s">
        <v>8</v>
      </c>
      <c r="U21" s="110">
        <f>AM11</f>
      </c>
      <c r="V21" s="111">
        <f t="shared" si="12"/>
      </c>
      <c r="W21" s="112">
        <f>AO13</f>
      </c>
      <c r="X21" s="112" t="s">
        <v>8</v>
      </c>
      <c r="Y21" s="110">
        <f>AM13</f>
      </c>
      <c r="Z21" s="111">
        <f t="shared" si="13"/>
      </c>
      <c r="AA21" s="112">
        <f>AO15</f>
      </c>
      <c r="AB21" s="112" t="s">
        <v>8</v>
      </c>
      <c r="AC21" s="110">
        <f>AM15</f>
      </c>
      <c r="AD21" s="95">
        <f>IF(AE21="","",IF(AE21&gt;AG21,"○",IF(AE21=AG21,"△",IF(AE21&lt;AG21,"●"))))</f>
      </c>
      <c r="AE21" s="96">
        <f>AO17</f>
      </c>
      <c r="AF21" s="96" t="s">
        <v>8</v>
      </c>
      <c r="AG21" s="97">
        <f>AM17</f>
      </c>
      <c r="AH21" s="95">
        <f>IF(AI21="","",IF(AI21&gt;AK21,"○",IF(AI21=AK21,"△",IF(AI21&lt;AK21,"●"))))</f>
      </c>
      <c r="AI21" s="96">
        <f>AO19</f>
      </c>
      <c r="AJ21" s="96" t="s">
        <v>8</v>
      </c>
      <c r="AK21" s="97">
        <f>AM19</f>
      </c>
      <c r="AL21" s="152"/>
      <c r="AM21" s="152"/>
      <c r="AN21" s="152"/>
      <c r="AO21" s="152"/>
      <c r="AP21" s="150">
        <f>COUNTIF(B21:AO22,"○")</f>
        <v>0</v>
      </c>
      <c r="AQ21" s="150">
        <f>COUNTIF(B21:AO22,"●")</f>
        <v>0</v>
      </c>
      <c r="AR21" s="150">
        <f>COUNTIF(B21:AO22,"△")</f>
        <v>0</v>
      </c>
      <c r="AS21" s="150">
        <f>SUM(C21,G21,K21,O21,S21,W21,AA21,AE21,AI21,AM21,C22,G22,K22,O22,S22,W22,AA22,AE22,AI22,AM22)</f>
        <v>0</v>
      </c>
      <c r="AT21" s="150">
        <f>SUM(E21,I21,M21,Q21,U21,Y21,AC21,AG21,AK21,AO21,E22,I22,M22,Q22,U22,Y22,AC22,AG22,AK22,AO22)</f>
        <v>0</v>
      </c>
      <c r="AU21" s="150">
        <f>+AS21-AT21</f>
        <v>0</v>
      </c>
      <c r="AV21" s="150">
        <f>AP21*3+AR21*1</f>
        <v>0</v>
      </c>
      <c r="AW21" s="145">
        <f>RANK(BA21,$BA$3:$BA$21,0)</f>
        <v>1</v>
      </c>
      <c r="AX21" s="147">
        <f>RANK(AV21,$AV$3:$AV$21,0)</f>
        <v>1</v>
      </c>
      <c r="AY21" s="147">
        <f>RANK(AU21,$AU$3:$AU$21,0)</f>
        <v>1</v>
      </c>
      <c r="AZ21" s="147">
        <f>RANK(AS21,$AS$3:$AS$21,0)</f>
        <v>1</v>
      </c>
      <c r="BA21" s="144">
        <f>AV21+AU21*0.001+AS21*0.000001</f>
        <v>0</v>
      </c>
      <c r="BD21" s="121" t="s">
        <v>57</v>
      </c>
    </row>
    <row r="22" spans="1:53" ht="22.5" customHeight="1" thickBot="1">
      <c r="A22" s="157"/>
      <c r="B22" s="87">
        <f>IF(C22="","",IF(C22&gt;E22,"○",IF(C22=E22,"△",IF(C22&lt;E22,"●"))))</f>
      </c>
      <c r="C22" s="86">
        <f>AO4</f>
      </c>
      <c r="D22" s="88" t="s">
        <v>8</v>
      </c>
      <c r="E22" s="89">
        <f>AM4</f>
      </c>
      <c r="F22" s="90">
        <f>IF(G22="","",IF(G22&gt;I22,"○",IF(G22=I22,"△",IF(G22&lt;I22,"●"))))</f>
      </c>
      <c r="G22" s="91">
        <f>AO6</f>
      </c>
      <c r="H22" s="91" t="s">
        <v>8</v>
      </c>
      <c r="I22" s="89">
        <f>AM6</f>
      </c>
      <c r="J22" s="90">
        <f>IF(K22="","",IF(K22&gt;M22,"○",IF(K22=M22,"△",IF(K22&lt;M22,"●"))))</f>
      </c>
      <c r="K22" s="91">
        <f>AO8</f>
      </c>
      <c r="L22" s="91" t="s">
        <v>8</v>
      </c>
      <c r="M22" s="89">
        <f>AM8</f>
      </c>
      <c r="N22" s="90">
        <f>IF(O22="","",IF(O22&gt;Q22,"○",IF(O22=Q22,"△",IF(O22&lt;Q22,"●"))))</f>
      </c>
      <c r="O22" s="91">
        <f>AO10</f>
      </c>
      <c r="P22" s="91" t="s">
        <v>8</v>
      </c>
      <c r="Q22" s="89">
        <f>AM10</f>
      </c>
      <c r="R22" s="90">
        <f t="shared" si="11"/>
      </c>
      <c r="S22" s="91">
        <f>AO12</f>
      </c>
      <c r="T22" s="91" t="s">
        <v>8</v>
      </c>
      <c r="U22" s="89">
        <f>AM12</f>
      </c>
      <c r="V22" s="90">
        <f t="shared" si="12"/>
      </c>
      <c r="W22" s="91">
        <f>AO14</f>
      </c>
      <c r="X22" s="91" t="s">
        <v>8</v>
      </c>
      <c r="Y22" s="89">
        <f>AM14</f>
      </c>
      <c r="Z22" s="90">
        <f t="shared" si="13"/>
      </c>
      <c r="AA22" s="91">
        <f>AO16</f>
      </c>
      <c r="AB22" s="91" t="s">
        <v>8</v>
      </c>
      <c r="AC22" s="89">
        <f>AM16</f>
      </c>
      <c r="AD22" s="87">
        <f>IF(AE22="","",IF(AE22&gt;AG22,"○",IF(AE22=AG22,"△",IF(AE22&lt;AG22,"●"))))</f>
      </c>
      <c r="AE22" s="86">
        <f>AO18</f>
      </c>
      <c r="AF22" s="86" t="s">
        <v>8</v>
      </c>
      <c r="AG22" s="92">
        <f>AM18</f>
      </c>
      <c r="AH22" s="87">
        <f>IF(AI22="","",IF(AI22&gt;AK22,"○",IF(AI22=AK22,"△",IF(AI22&lt;AK22,"●"))))</f>
      </c>
      <c r="AI22" s="86">
        <f>AO20</f>
      </c>
      <c r="AJ22" s="86" t="s">
        <v>8</v>
      </c>
      <c r="AK22" s="92">
        <f>AM20</f>
      </c>
      <c r="AL22" s="153"/>
      <c r="AM22" s="153"/>
      <c r="AN22" s="153"/>
      <c r="AO22" s="153"/>
      <c r="AP22" s="151"/>
      <c r="AQ22" s="151"/>
      <c r="AR22" s="151"/>
      <c r="AS22" s="151"/>
      <c r="AT22" s="151"/>
      <c r="AU22" s="151"/>
      <c r="AV22" s="151"/>
      <c r="AW22" s="148"/>
      <c r="AX22" s="147"/>
      <c r="AY22" s="147"/>
      <c r="AZ22" s="147"/>
      <c r="BA22" s="144"/>
    </row>
    <row r="23" spans="3:49" ht="13.5">
      <c r="C23" s="33" t="s">
        <v>28</v>
      </c>
      <c r="D23" s="43"/>
      <c r="E23" s="44" t="s">
        <v>29</v>
      </c>
      <c r="F23" s="163" t="s">
        <v>30</v>
      </c>
      <c r="G23" s="163"/>
      <c r="H23" s="163"/>
      <c r="I23" s="163"/>
      <c r="J23" s="85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R23" s="164">
        <f ca="1">NOW()</f>
        <v>41028.397571643516</v>
      </c>
      <c r="AS23" s="165"/>
      <c r="AT23" s="165"/>
      <c r="AU23" s="165"/>
      <c r="AV23" s="165"/>
      <c r="AW23" s="165"/>
    </row>
    <row r="24" ht="13.5">
      <c r="C24" s="33"/>
    </row>
  </sheetData>
  <sheetProtection password="DD87" sheet="1" objects="1" scenarios="1"/>
  <mergeCells count="159">
    <mergeCell ref="C1:I1"/>
    <mergeCell ref="N1:Q1"/>
    <mergeCell ref="AL2:AO2"/>
    <mergeCell ref="B2:E2"/>
    <mergeCell ref="F2:I2"/>
    <mergeCell ref="J2:M2"/>
    <mergeCell ref="N2:Q2"/>
    <mergeCell ref="R2:U2"/>
    <mergeCell ref="AH2:AK2"/>
    <mergeCell ref="V2:Y2"/>
    <mergeCell ref="Z2:AC2"/>
    <mergeCell ref="AD2:AG2"/>
    <mergeCell ref="AS7:AS8"/>
    <mergeCell ref="AS9:AS10"/>
    <mergeCell ref="AR9:AR10"/>
    <mergeCell ref="AQ9:AQ10"/>
    <mergeCell ref="AP9:AP10"/>
    <mergeCell ref="AP17:AP18"/>
    <mergeCell ref="AL1:AN1"/>
    <mergeCell ref="Z1:AK1"/>
    <mergeCell ref="J1:M1"/>
    <mergeCell ref="F23:I23"/>
    <mergeCell ref="AR23:AW23"/>
    <mergeCell ref="R1:T1"/>
    <mergeCell ref="AP7:AP8"/>
    <mergeCell ref="AQ7:AQ8"/>
    <mergeCell ref="AR7:AR8"/>
    <mergeCell ref="AR3:AR4"/>
    <mergeCell ref="A3:A4"/>
    <mergeCell ref="A5:A6"/>
    <mergeCell ref="B3:E4"/>
    <mergeCell ref="F5:I6"/>
    <mergeCell ref="AP3:AP4"/>
    <mergeCell ref="AQ3:AQ4"/>
    <mergeCell ref="AS3:AS4"/>
    <mergeCell ref="AT3:AT4"/>
    <mergeCell ref="AU3:AU4"/>
    <mergeCell ref="AV3:AV4"/>
    <mergeCell ref="J7:M8"/>
    <mergeCell ref="N9:Q10"/>
    <mergeCell ref="AP5:AP6"/>
    <mergeCell ref="AQ5:AQ6"/>
    <mergeCell ref="AR5:AR6"/>
    <mergeCell ref="AS5:AS6"/>
    <mergeCell ref="AH19:AK20"/>
    <mergeCell ref="AL21:AO22"/>
    <mergeCell ref="A7:A8"/>
    <mergeCell ref="A9:A10"/>
    <mergeCell ref="A11:A12"/>
    <mergeCell ref="A13:A14"/>
    <mergeCell ref="A15:A16"/>
    <mergeCell ref="A17:A18"/>
    <mergeCell ref="A19:A20"/>
    <mergeCell ref="A21:A22"/>
    <mergeCell ref="R11:U12"/>
    <mergeCell ref="V13:Y14"/>
    <mergeCell ref="Z15:AC16"/>
    <mergeCell ref="AD17:AG18"/>
    <mergeCell ref="AT5:AT6"/>
    <mergeCell ref="AU5:AU6"/>
    <mergeCell ref="AV5:AV6"/>
    <mergeCell ref="AX3:AX4"/>
    <mergeCell ref="AX5:AX6"/>
    <mergeCell ref="AZ3:AZ4"/>
    <mergeCell ref="AT7:AT8"/>
    <mergeCell ref="AU7:AU8"/>
    <mergeCell ref="AV7:AV8"/>
    <mergeCell ref="AX7:AX8"/>
    <mergeCell ref="AX11:AX12"/>
    <mergeCell ref="AT13:AT14"/>
    <mergeCell ref="AS13:AS14"/>
    <mergeCell ref="AR13:AR14"/>
    <mergeCell ref="AQ13:AQ14"/>
    <mergeCell ref="AP13:AP14"/>
    <mergeCell ref="AP15:AP16"/>
    <mergeCell ref="AQ15:AQ16"/>
    <mergeCell ref="AR15:AR16"/>
    <mergeCell ref="AS15:AS16"/>
    <mergeCell ref="AU9:AU10"/>
    <mergeCell ref="AT9:AT10"/>
    <mergeCell ref="AP11:AP12"/>
    <mergeCell ref="AQ11:AQ12"/>
    <mergeCell ref="AR11:AR12"/>
    <mergeCell ref="AS11:AS12"/>
    <mergeCell ref="AT11:AT12"/>
    <mergeCell ref="AU11:AU12"/>
    <mergeCell ref="AV11:AV12"/>
    <mergeCell ref="AP21:AP22"/>
    <mergeCell ref="AY3:AY4"/>
    <mergeCell ref="AY5:AY6"/>
    <mergeCell ref="AY7:AY8"/>
    <mergeCell ref="AT19:AT20"/>
    <mergeCell ref="AU19:AU20"/>
    <mergeCell ref="AV19:AV20"/>
    <mergeCell ref="AX19:AX20"/>
    <mergeCell ref="AX21:AX22"/>
    <mergeCell ref="AV21:AV22"/>
    <mergeCell ref="AX17:AX18"/>
    <mergeCell ref="AV17:AV18"/>
    <mergeCell ref="AU17:AU18"/>
    <mergeCell ref="AT17:AT18"/>
    <mergeCell ref="AU21:AU22"/>
    <mergeCell ref="AT21:AT22"/>
    <mergeCell ref="AS17:AS18"/>
    <mergeCell ref="AR17:AR18"/>
    <mergeCell ref="AQ17:AQ18"/>
    <mergeCell ref="AX13:AX14"/>
    <mergeCell ref="AV13:AV14"/>
    <mergeCell ref="AU15:AU16"/>
    <mergeCell ref="AV15:AV16"/>
    <mergeCell ref="AX15:AX16"/>
    <mergeCell ref="AP1:AW1"/>
    <mergeCell ref="AY9:AY10"/>
    <mergeCell ref="AZ9:AZ10"/>
    <mergeCell ref="AY11:AY12"/>
    <mergeCell ref="AZ11:AZ12"/>
    <mergeCell ref="AS21:AS22"/>
    <mergeCell ref="AR21:AR22"/>
    <mergeCell ref="AQ21:AQ22"/>
    <mergeCell ref="AZ17:AZ18"/>
    <mergeCell ref="AY19:AY20"/>
    <mergeCell ref="AZ19:AZ20"/>
    <mergeCell ref="AW13:AW14"/>
    <mergeCell ref="AW15:AW16"/>
    <mergeCell ref="AW17:AW18"/>
    <mergeCell ref="AW19:AW20"/>
    <mergeCell ref="AY13:AY14"/>
    <mergeCell ref="AZ13:AZ14"/>
    <mergeCell ref="AY15:AY16"/>
    <mergeCell ref="AY21:AY22"/>
    <mergeCell ref="AZ21:AZ22"/>
    <mergeCell ref="AZ5:AZ6"/>
    <mergeCell ref="AZ7:AZ8"/>
    <mergeCell ref="AP19:AP20"/>
    <mergeCell ref="AT15:AT16"/>
    <mergeCell ref="AQ19:AQ20"/>
    <mergeCell ref="BA19:BA20"/>
    <mergeCell ref="BA21:BA22"/>
    <mergeCell ref="AW3:AW4"/>
    <mergeCell ref="AW5:AW6"/>
    <mergeCell ref="AW7:AW8"/>
    <mergeCell ref="AW9:AW10"/>
    <mergeCell ref="AW11:AW12"/>
    <mergeCell ref="BA3:BA4"/>
    <mergeCell ref="BA5:BA6"/>
    <mergeCell ref="BA7:BA8"/>
    <mergeCell ref="BA9:BA10"/>
    <mergeCell ref="BA11:BA12"/>
    <mergeCell ref="AY17:AY18"/>
    <mergeCell ref="BA13:BA14"/>
    <mergeCell ref="BA15:BA16"/>
    <mergeCell ref="BA17:BA18"/>
    <mergeCell ref="AZ15:AZ16"/>
    <mergeCell ref="AW21:AW22"/>
    <mergeCell ref="AU13:AU14"/>
    <mergeCell ref="AR19:AR20"/>
    <mergeCell ref="AS19:AS20"/>
    <mergeCell ref="AX9:AX10"/>
    <mergeCell ref="AV9:AV10"/>
  </mergeCells>
  <dataValidations count="2">
    <dataValidation type="list" allowBlank="1" showInputMessage="1" showErrorMessage="1" promptTitle="選んでください！" prompt="リーグの種別を選びます。" sqref="A1">
      <formula1>$BD$4:$BD$6</formula1>
    </dataValidation>
    <dataValidation type="list" allowBlank="1" showInputMessage="1" showErrorMessage="1" promptTitle="選んでください！" prompt="地区名を選んでください。１部は空白です。" sqref="C1:I1">
      <formula1>$BD$9:$BD$21</formula1>
    </dataValidation>
  </dataValidations>
  <printOptions/>
  <pageMargins left="0.5905511811023623" right="0.5118110236220472" top="0.6299212598425197" bottom="0.7874015748031497" header="0.5118110236220472" footer="0.5118110236220472"/>
  <pageSetup fitToHeight="1" fitToWidth="1" horizontalDpi="300" verticalDpi="300" orientation="landscape" paperSize="9" scale="99" r:id="rId3"/>
  <headerFooter alignWithMargins="0">
    <oddFooter>&amp;C（社）鹿児島県サッカー協会　3種委員会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1"/>
  <sheetViews>
    <sheetView view="pageBreakPreview" zoomScaleNormal="80" zoomScaleSheetLayoutView="100" zoomScalePageLayoutView="0" workbookViewId="0" topLeftCell="A1">
      <selection activeCell="D4" sqref="D4"/>
    </sheetView>
  </sheetViews>
  <sheetFormatPr defaultColWidth="9.00390625" defaultRowHeight="13.5"/>
  <cols>
    <col min="1" max="1" width="8.75390625" style="3" customWidth="1"/>
    <col min="2" max="2" width="6.875" style="3" customWidth="1"/>
    <col min="3" max="3" width="5.00390625" style="3" customWidth="1"/>
    <col min="4" max="4" width="6.875" style="3" customWidth="1"/>
    <col min="5" max="5" width="8.75390625" style="3" customWidth="1"/>
    <col min="6" max="6" width="5.00390625" style="3" customWidth="1"/>
    <col min="7" max="7" width="8.75390625" style="3" customWidth="1"/>
    <col min="8" max="8" width="6.875" style="3" customWidth="1"/>
    <col min="9" max="9" width="5.00390625" style="3" customWidth="1"/>
    <col min="10" max="10" width="6.875" style="3" customWidth="1"/>
    <col min="11" max="11" width="8.75390625" style="3" customWidth="1"/>
    <col min="12" max="12" width="5.00390625" style="3" customWidth="1"/>
    <col min="13" max="13" width="8.75390625" style="3" customWidth="1"/>
    <col min="14" max="14" width="6.875" style="3" customWidth="1"/>
    <col min="15" max="15" width="5.00390625" style="3" customWidth="1"/>
    <col min="16" max="16" width="6.875" style="3" customWidth="1"/>
    <col min="17" max="17" width="8.75390625" style="3" customWidth="1"/>
    <col min="18" max="16384" width="9.00390625" style="3" customWidth="1"/>
  </cols>
  <sheetData>
    <row r="1" spans="1:17" ht="21.75" thickBot="1">
      <c r="A1" s="34" t="str">
        <f>'勝敗表（星取り表）'!$A$1</f>
        <v>３部</v>
      </c>
      <c r="B1" s="176">
        <f>IF('勝敗表（星取り表）'!$C$1="","",'勝敗表（星取り表）'!$C$1)</f>
      </c>
      <c r="C1" s="176"/>
      <c r="D1" s="176"/>
      <c r="E1" s="77" t="s">
        <v>60</v>
      </c>
      <c r="F1" s="77"/>
      <c r="G1" s="77">
        <f>IF('勝敗表（星取り表）'!$N$1="","",'勝敗表（星取り表）'!$N$1)</f>
      </c>
      <c r="H1" s="3" t="s">
        <v>27</v>
      </c>
      <c r="J1" s="127">
        <v>1</v>
      </c>
      <c r="K1" s="125" t="s">
        <v>65</v>
      </c>
      <c r="L1" s="125"/>
      <c r="M1" s="177" t="s">
        <v>66</v>
      </c>
      <c r="N1" s="178"/>
      <c r="O1" s="178"/>
      <c r="P1" s="178"/>
      <c r="Q1" s="126">
        <f>'説明文'!$B$39</f>
        <v>2012</v>
      </c>
    </row>
    <row r="2" spans="2:17" ht="14.25" thickBot="1">
      <c r="B2" s="44"/>
      <c r="D2" s="43"/>
      <c r="E2" s="43"/>
      <c r="H2" s="44"/>
      <c r="J2" s="50"/>
      <c r="K2" s="50"/>
      <c r="N2" s="44"/>
      <c r="P2" s="50"/>
      <c r="Q2" s="50"/>
    </row>
    <row r="3" spans="1:17" ht="13.5">
      <c r="A3" s="54" t="str">
        <f>'勝敗表（星取り表）'!$A$3</f>
        <v>国分</v>
      </c>
      <c r="B3" s="47"/>
      <c r="C3" s="4"/>
      <c r="D3" s="47"/>
      <c r="E3" s="56" t="str">
        <f>'勝敗表（星取り表）'!$A$5</f>
        <v>太陽SC－Ａ</v>
      </c>
      <c r="G3" s="55" t="str">
        <f>'勝敗表（星取り表）'!$A$5</f>
        <v>太陽SC－Ａ</v>
      </c>
      <c r="H3" s="47"/>
      <c r="I3" s="4"/>
      <c r="J3" s="47"/>
      <c r="K3" s="73" t="str">
        <f>'勝敗表（星取り表）'!$A$19</f>
        <v>大隅NIFS</v>
      </c>
      <c r="M3" s="64" t="str">
        <f>'勝敗表（星取り表）'!$A$11</f>
        <v>アミーゴス</v>
      </c>
      <c r="N3" s="47"/>
      <c r="O3" s="4"/>
      <c r="P3" s="47"/>
      <c r="Q3" s="65" t="str">
        <f>'勝敗表（星取り表）'!$A$13</f>
        <v>AFCパルティーダ</v>
      </c>
    </row>
    <row r="4" spans="1:17" ht="13.5">
      <c r="A4" s="138">
        <f>IF(B4:B5="","",B4+B5)</f>
      </c>
      <c r="B4" s="45"/>
      <c r="C4" s="75" t="s">
        <v>31</v>
      </c>
      <c r="D4" s="48"/>
      <c r="E4" s="140">
        <f>IF(D4:D5="","",D4+D5)</f>
      </c>
      <c r="G4" s="138">
        <f>IF(H4:H5="","",H4+H5)</f>
      </c>
      <c r="H4" s="51"/>
      <c r="I4" s="75" t="s">
        <v>31</v>
      </c>
      <c r="J4" s="51"/>
      <c r="K4" s="140">
        <f>IF(J4:J5="","",J4+J5)</f>
      </c>
      <c r="M4" s="138">
        <f>IF(N4:N5="","",N4+N5)</f>
      </c>
      <c r="N4" s="51"/>
      <c r="O4" s="75" t="s">
        <v>31</v>
      </c>
      <c r="P4" s="51"/>
      <c r="Q4" s="140">
        <f>IF(P4:P5="","",P4+P5)</f>
      </c>
    </row>
    <row r="5" spans="1:17" ht="14.25" thickBot="1">
      <c r="A5" s="139"/>
      <c r="B5" s="46"/>
      <c r="C5" s="76" t="s">
        <v>31</v>
      </c>
      <c r="D5" s="49"/>
      <c r="E5" s="141"/>
      <c r="G5" s="139"/>
      <c r="H5" s="52"/>
      <c r="I5" s="76" t="s">
        <v>31</v>
      </c>
      <c r="J5" s="52"/>
      <c r="K5" s="141"/>
      <c r="M5" s="139"/>
      <c r="N5" s="52"/>
      <c r="O5" s="76" t="s">
        <v>31</v>
      </c>
      <c r="P5" s="52"/>
      <c r="Q5" s="141"/>
    </row>
    <row r="6" spans="2:17" ht="14.25" thickBot="1">
      <c r="B6" s="44"/>
      <c r="D6" s="43"/>
      <c r="E6" s="43"/>
      <c r="H6" s="44"/>
      <c r="J6" s="50"/>
      <c r="K6" s="50"/>
      <c r="N6" s="44"/>
      <c r="P6" s="50"/>
      <c r="Q6" s="50"/>
    </row>
    <row r="7" spans="1:17" ht="13.5">
      <c r="A7" s="54" t="str">
        <f>'勝敗表（星取り表）'!$A$3</f>
        <v>国分</v>
      </c>
      <c r="B7" s="47"/>
      <c r="C7" s="4"/>
      <c r="D7" s="47"/>
      <c r="E7" s="57" t="str">
        <f>'勝敗表（星取り表）'!$A$7</f>
        <v>育英館</v>
      </c>
      <c r="G7" s="55" t="str">
        <f>'勝敗表（星取り表）'!$A$5</f>
        <v>太陽SC－Ａ</v>
      </c>
      <c r="H7" s="47"/>
      <c r="I7" s="4"/>
      <c r="J7" s="47"/>
      <c r="K7" s="8" t="str">
        <f>'勝敗表（星取り表）'!$A$21</f>
        <v>なし</v>
      </c>
      <c r="M7" s="64" t="str">
        <f>'勝敗表（星取り表）'!$A$11</f>
        <v>アミーゴス</v>
      </c>
      <c r="N7" s="47"/>
      <c r="O7" s="4"/>
      <c r="P7" s="47"/>
      <c r="Q7" s="68" t="str">
        <f>'勝敗表（星取り表）'!$A$15</f>
        <v>ディアマント</v>
      </c>
    </row>
    <row r="8" spans="1:17" ht="13.5">
      <c r="A8" s="138">
        <f>IF(B8:B9="","",B8+B9)</f>
      </c>
      <c r="B8" s="45"/>
      <c r="C8" s="75" t="s">
        <v>31</v>
      </c>
      <c r="D8" s="45"/>
      <c r="E8" s="140">
        <f>IF(D8:D9="","",D8+D9)</f>
      </c>
      <c r="G8" s="138">
        <f>IF(H8:H9="","",H8+H9)</f>
      </c>
      <c r="H8" s="51"/>
      <c r="I8" s="75" t="s">
        <v>31</v>
      </c>
      <c r="J8" s="51"/>
      <c r="K8" s="140">
        <f>IF(J8:J9="","",J8+J9)</f>
      </c>
      <c r="M8" s="138">
        <f>IF(N8:N9="","",N8+N9)</f>
      </c>
      <c r="N8" s="51"/>
      <c r="O8" s="75" t="s">
        <v>31</v>
      </c>
      <c r="P8" s="51"/>
      <c r="Q8" s="140">
        <f>IF(P8:P9="","",P8+P9)</f>
      </c>
    </row>
    <row r="9" spans="1:17" ht="14.25" thickBot="1">
      <c r="A9" s="139"/>
      <c r="B9" s="46"/>
      <c r="C9" s="76" t="s">
        <v>31</v>
      </c>
      <c r="D9" s="46"/>
      <c r="E9" s="141"/>
      <c r="G9" s="139"/>
      <c r="H9" s="52"/>
      <c r="I9" s="76" t="s">
        <v>31</v>
      </c>
      <c r="J9" s="52"/>
      <c r="K9" s="141"/>
      <c r="M9" s="139"/>
      <c r="N9" s="52"/>
      <c r="O9" s="76" t="s">
        <v>31</v>
      </c>
      <c r="P9" s="52"/>
      <c r="Q9" s="141"/>
    </row>
    <row r="10" spans="2:17" ht="14.25" thickBot="1">
      <c r="B10" s="44"/>
      <c r="D10" s="43"/>
      <c r="E10" s="43"/>
      <c r="H10" s="44"/>
      <c r="J10" s="50"/>
      <c r="K10" s="50"/>
      <c r="N10" s="44"/>
      <c r="P10" s="50"/>
      <c r="Q10" s="50"/>
    </row>
    <row r="11" spans="1:17" ht="13.5">
      <c r="A11" s="54" t="str">
        <f>'勝敗表（星取り表）'!$A$3</f>
        <v>国分</v>
      </c>
      <c r="B11" s="47"/>
      <c r="C11" s="4"/>
      <c r="D11" s="47"/>
      <c r="E11" s="60" t="str">
        <f>'勝敗表（星取り表）'!$A$9</f>
        <v>神村学園</v>
      </c>
      <c r="G11" s="59" t="str">
        <f>'勝敗表（星取り表）'!$A$7</f>
        <v>育英館</v>
      </c>
      <c r="H11" s="47"/>
      <c r="I11" s="4"/>
      <c r="J11" s="47"/>
      <c r="K11" s="60" t="str">
        <f>'勝敗表（星取り表）'!$A$9</f>
        <v>神村学園</v>
      </c>
      <c r="M11" s="64" t="str">
        <f>'勝敗表（星取り表）'!$A$11</f>
        <v>アミーゴス</v>
      </c>
      <c r="N11" s="47"/>
      <c r="O11" s="4"/>
      <c r="P11" s="47"/>
      <c r="Q11" s="70" t="str">
        <f>'勝敗表（星取り表）'!$A$17</f>
        <v>F.Cuore</v>
      </c>
    </row>
    <row r="12" spans="1:17" ht="13.5">
      <c r="A12" s="138">
        <f>IF(B12:B13="","",B12+B13)</f>
      </c>
      <c r="B12" s="45"/>
      <c r="C12" s="75" t="s">
        <v>31</v>
      </c>
      <c r="D12" s="45"/>
      <c r="E12" s="140">
        <f>IF(D12:D13="","",D12+D13)</f>
      </c>
      <c r="G12" s="138">
        <f>IF(H12:H13="","",H12+H13)</f>
      </c>
      <c r="H12" s="51"/>
      <c r="I12" s="75" t="s">
        <v>31</v>
      </c>
      <c r="J12" s="51"/>
      <c r="K12" s="140">
        <f>IF(J12:J13="","",J12+J13)</f>
      </c>
      <c r="M12" s="138">
        <f>IF(N12:N13="","",N12+N13)</f>
      </c>
      <c r="N12" s="51"/>
      <c r="O12" s="75" t="s">
        <v>31</v>
      </c>
      <c r="P12" s="51"/>
      <c r="Q12" s="140">
        <f>IF(P12:P13="","",P12+P13)</f>
      </c>
    </row>
    <row r="13" spans="1:17" ht="14.25" thickBot="1">
      <c r="A13" s="139"/>
      <c r="B13" s="46"/>
      <c r="C13" s="76" t="s">
        <v>31</v>
      </c>
      <c r="D13" s="46"/>
      <c r="E13" s="141"/>
      <c r="G13" s="139"/>
      <c r="H13" s="52"/>
      <c r="I13" s="76" t="s">
        <v>31</v>
      </c>
      <c r="J13" s="52"/>
      <c r="K13" s="141"/>
      <c r="M13" s="139"/>
      <c r="N13" s="52"/>
      <c r="O13" s="76" t="s">
        <v>31</v>
      </c>
      <c r="P13" s="52"/>
      <c r="Q13" s="141"/>
    </row>
    <row r="14" spans="2:17" ht="14.25" thickBot="1">
      <c r="B14" s="44"/>
      <c r="D14" s="43"/>
      <c r="E14" s="43"/>
      <c r="H14" s="44"/>
      <c r="J14" s="50"/>
      <c r="K14" s="50"/>
      <c r="N14" s="44"/>
      <c r="P14" s="50"/>
      <c r="Q14" s="50"/>
    </row>
    <row r="15" spans="1:17" ht="13.5">
      <c r="A15" s="54" t="str">
        <f>'勝敗表（星取り表）'!$A$3</f>
        <v>国分</v>
      </c>
      <c r="B15" s="47"/>
      <c r="C15" s="4"/>
      <c r="D15" s="47"/>
      <c r="E15" s="63" t="str">
        <f>'勝敗表（星取り表）'!$A$11</f>
        <v>アミーゴス</v>
      </c>
      <c r="G15" s="59" t="str">
        <f>'勝敗表（星取り表）'!$A$7</f>
        <v>育英館</v>
      </c>
      <c r="H15" s="47"/>
      <c r="I15" s="4"/>
      <c r="J15" s="47"/>
      <c r="K15" s="63" t="str">
        <f>'勝敗表（星取り表）'!$A$11</f>
        <v>アミーゴス</v>
      </c>
      <c r="M15" s="64" t="str">
        <f>'勝敗表（星取り表）'!$A$11</f>
        <v>アミーゴス</v>
      </c>
      <c r="N15" s="47"/>
      <c r="O15" s="4"/>
      <c r="P15" s="47"/>
      <c r="Q15" s="73" t="str">
        <f>'勝敗表（星取り表）'!$A$19</f>
        <v>大隅NIFS</v>
      </c>
    </row>
    <row r="16" spans="1:17" ht="13.5">
      <c r="A16" s="138">
        <f>IF(B16:B17="","",B16+B17)</f>
      </c>
      <c r="B16" s="45"/>
      <c r="C16" s="75" t="s">
        <v>31</v>
      </c>
      <c r="D16" s="45"/>
      <c r="E16" s="140">
        <f>IF(D16:D17="","",D16+D17)</f>
      </c>
      <c r="G16" s="138">
        <f>IF(H16:H17="","",H16+H17)</f>
      </c>
      <c r="H16" s="51"/>
      <c r="I16" s="75" t="s">
        <v>31</v>
      </c>
      <c r="J16" s="51"/>
      <c r="K16" s="140">
        <f>IF(J16:J17="","",J16+J17)</f>
      </c>
      <c r="M16" s="138">
        <f>IF(N16:N17="","",N16+N17)</f>
      </c>
      <c r="N16" s="51"/>
      <c r="O16" s="75" t="s">
        <v>31</v>
      </c>
      <c r="P16" s="51"/>
      <c r="Q16" s="140">
        <f>IF(P16:P17="","",P16+P17)</f>
      </c>
    </row>
    <row r="17" spans="1:17" ht="14.25" thickBot="1">
      <c r="A17" s="139"/>
      <c r="B17" s="46"/>
      <c r="C17" s="76" t="s">
        <v>31</v>
      </c>
      <c r="D17" s="46"/>
      <c r="E17" s="141"/>
      <c r="G17" s="139"/>
      <c r="H17" s="52"/>
      <c r="I17" s="76" t="s">
        <v>31</v>
      </c>
      <c r="J17" s="52"/>
      <c r="K17" s="141"/>
      <c r="M17" s="139"/>
      <c r="N17" s="52"/>
      <c r="O17" s="76" t="s">
        <v>31</v>
      </c>
      <c r="P17" s="52"/>
      <c r="Q17" s="141"/>
    </row>
    <row r="18" spans="2:17" ht="14.25" thickBot="1">
      <c r="B18" s="44"/>
      <c r="D18" s="43"/>
      <c r="E18" s="43"/>
      <c r="H18" s="44"/>
      <c r="J18" s="50"/>
      <c r="K18" s="50"/>
      <c r="N18" s="44"/>
      <c r="P18" s="50"/>
      <c r="Q18" s="50"/>
    </row>
    <row r="19" spans="1:17" ht="13.5">
      <c r="A19" s="54" t="str">
        <f>'勝敗表（星取り表）'!$A$3</f>
        <v>国分</v>
      </c>
      <c r="B19" s="47"/>
      <c r="C19" s="4"/>
      <c r="D19" s="47"/>
      <c r="E19" s="65" t="str">
        <f>'勝敗表（星取り表）'!$A$13</f>
        <v>AFCパルティーダ</v>
      </c>
      <c r="G19" s="59" t="str">
        <f>'勝敗表（星取り表）'!$A$7</f>
        <v>育英館</v>
      </c>
      <c r="H19" s="47"/>
      <c r="I19" s="4"/>
      <c r="J19" s="47"/>
      <c r="K19" s="65" t="str">
        <f>'勝敗表（星取り表）'!$A$13</f>
        <v>AFCパルティーダ</v>
      </c>
      <c r="M19" s="64" t="str">
        <f>'勝敗表（星取り表）'!$A$11</f>
        <v>アミーゴス</v>
      </c>
      <c r="N19" s="47"/>
      <c r="O19" s="4"/>
      <c r="P19" s="47"/>
      <c r="Q19" s="8" t="str">
        <f>'勝敗表（星取り表）'!$A$21</f>
        <v>なし</v>
      </c>
    </row>
    <row r="20" spans="1:17" ht="13.5">
      <c r="A20" s="138">
        <f>IF(B20:B21="","",B20+B21)</f>
      </c>
      <c r="B20" s="45"/>
      <c r="C20" s="75" t="s">
        <v>31</v>
      </c>
      <c r="D20" s="45"/>
      <c r="E20" s="140">
        <f>IF(D20:D21="","",D20+D21)</f>
      </c>
      <c r="G20" s="138">
        <f>IF(H20:H21="","",H20+H21)</f>
      </c>
      <c r="H20" s="51"/>
      <c r="I20" s="75" t="s">
        <v>31</v>
      </c>
      <c r="J20" s="51"/>
      <c r="K20" s="140">
        <f>IF(J20:J21="","",J20+J21)</f>
      </c>
      <c r="M20" s="138">
        <f>IF(N20:N21="","",N20+N21)</f>
      </c>
      <c r="N20" s="51"/>
      <c r="O20" s="75" t="s">
        <v>31</v>
      </c>
      <c r="P20" s="51"/>
      <c r="Q20" s="140">
        <f>IF(P20:P21="","",P20+P21)</f>
      </c>
    </row>
    <row r="21" spans="1:17" ht="14.25" thickBot="1">
      <c r="A21" s="139"/>
      <c r="B21" s="46"/>
      <c r="C21" s="76" t="s">
        <v>31</v>
      </c>
      <c r="D21" s="46"/>
      <c r="E21" s="141"/>
      <c r="G21" s="139"/>
      <c r="H21" s="52"/>
      <c r="I21" s="76" t="s">
        <v>31</v>
      </c>
      <c r="J21" s="52"/>
      <c r="K21" s="141"/>
      <c r="M21" s="139"/>
      <c r="N21" s="52"/>
      <c r="O21" s="76" t="s">
        <v>31</v>
      </c>
      <c r="P21" s="52"/>
      <c r="Q21" s="141"/>
    </row>
    <row r="22" spans="2:17" ht="14.25" thickBot="1">
      <c r="B22" s="44"/>
      <c r="D22" s="43"/>
      <c r="E22" s="43"/>
      <c r="H22" s="53"/>
      <c r="J22" s="50"/>
      <c r="K22" s="50"/>
      <c r="N22" s="44"/>
      <c r="P22" s="50"/>
      <c r="Q22" s="50"/>
    </row>
    <row r="23" spans="1:17" ht="13.5">
      <c r="A23" s="54" t="str">
        <f>'勝敗表（星取り表）'!$A$3</f>
        <v>国分</v>
      </c>
      <c r="B23" s="47"/>
      <c r="C23" s="4"/>
      <c r="D23" s="47"/>
      <c r="E23" s="67" t="str">
        <f>'勝敗表（星取り表）'!$A$15</f>
        <v>ディアマント</v>
      </c>
      <c r="G23" s="59" t="str">
        <f>'勝敗表（星取り表）'!$A$7</f>
        <v>育英館</v>
      </c>
      <c r="H23" s="47"/>
      <c r="I23" s="4"/>
      <c r="J23" s="47"/>
      <c r="K23" s="67" t="str">
        <f>'勝敗表（星取り表）'!$A$15</f>
        <v>ディアマント</v>
      </c>
      <c r="M23" s="66" t="str">
        <f>'勝敗表（星取り表）'!$A$13</f>
        <v>AFCパルティーダ</v>
      </c>
      <c r="N23" s="47"/>
      <c r="O23" s="4"/>
      <c r="P23" s="47"/>
      <c r="Q23" s="68" t="str">
        <f>'勝敗表（星取り表）'!$A$15</f>
        <v>ディアマント</v>
      </c>
    </row>
    <row r="24" spans="1:17" ht="13.5">
      <c r="A24" s="138">
        <f>IF(B24:B25="","",B24+B25)</f>
      </c>
      <c r="B24" s="45"/>
      <c r="C24" s="75" t="s">
        <v>31</v>
      </c>
      <c r="D24" s="45"/>
      <c r="E24" s="140">
        <f>IF(D24:D25="","",D24+D25)</f>
      </c>
      <c r="G24" s="138">
        <f>IF(H24:H25="","",H24+H25)</f>
      </c>
      <c r="H24" s="51"/>
      <c r="I24" s="75" t="s">
        <v>31</v>
      </c>
      <c r="J24" s="51"/>
      <c r="K24" s="140">
        <f>IF(J24:J25="","",J24+J25)</f>
      </c>
      <c r="M24" s="138">
        <f>IF(N24:N25="","",N24+N25)</f>
      </c>
      <c r="N24" s="51"/>
      <c r="O24" s="75" t="s">
        <v>31</v>
      </c>
      <c r="P24" s="51"/>
      <c r="Q24" s="140">
        <f>IF(P24:P25="","",P24+P25)</f>
      </c>
    </row>
    <row r="25" spans="1:17" ht="14.25" thickBot="1">
      <c r="A25" s="139"/>
      <c r="B25" s="46"/>
      <c r="C25" s="76" t="s">
        <v>31</v>
      </c>
      <c r="D25" s="46"/>
      <c r="E25" s="141"/>
      <c r="G25" s="139"/>
      <c r="H25" s="52"/>
      <c r="I25" s="76" t="s">
        <v>31</v>
      </c>
      <c r="J25" s="52"/>
      <c r="K25" s="141"/>
      <c r="M25" s="139"/>
      <c r="N25" s="52"/>
      <c r="O25" s="76" t="s">
        <v>31</v>
      </c>
      <c r="P25" s="52"/>
      <c r="Q25" s="141"/>
    </row>
    <row r="26" spans="2:17" ht="14.25" thickBot="1">
      <c r="B26" s="44"/>
      <c r="D26" s="43"/>
      <c r="E26" s="43"/>
      <c r="H26" s="44"/>
      <c r="J26" s="50"/>
      <c r="K26" s="50"/>
      <c r="N26" s="44"/>
      <c r="P26" s="50"/>
      <c r="Q26" s="50"/>
    </row>
    <row r="27" spans="1:17" ht="13.5">
      <c r="A27" s="54" t="str">
        <f>'勝敗表（星取り表）'!$A$3</f>
        <v>国分</v>
      </c>
      <c r="B27" s="47"/>
      <c r="C27" s="4"/>
      <c r="D27" s="47"/>
      <c r="E27" s="70" t="str">
        <f>'勝敗表（星取り表）'!$A$17</f>
        <v>F.Cuore</v>
      </c>
      <c r="G27" s="59" t="str">
        <f>'勝敗表（星取り表）'!$A$7</f>
        <v>育英館</v>
      </c>
      <c r="H27" s="47"/>
      <c r="I27" s="4"/>
      <c r="J27" s="47"/>
      <c r="K27" s="70" t="str">
        <f>'勝敗表（星取り表）'!$A$17</f>
        <v>F.Cuore</v>
      </c>
      <c r="M27" s="66" t="str">
        <f>'勝敗表（星取り表）'!$A$13</f>
        <v>AFCパルティーダ</v>
      </c>
      <c r="N27" s="47"/>
      <c r="O27" s="4"/>
      <c r="P27" s="47"/>
      <c r="Q27" s="70" t="str">
        <f>'勝敗表（星取り表）'!$A$17</f>
        <v>F.Cuore</v>
      </c>
    </row>
    <row r="28" spans="1:17" ht="13.5">
      <c r="A28" s="138">
        <f>IF(B28:B29="","",B28+B29)</f>
      </c>
      <c r="B28" s="45"/>
      <c r="C28" s="75" t="s">
        <v>31</v>
      </c>
      <c r="D28" s="45"/>
      <c r="E28" s="140">
        <f>IF(D28:D29="","",D28+D29)</f>
      </c>
      <c r="G28" s="138">
        <f>IF(H28:H29="","",H28+H29)</f>
      </c>
      <c r="H28" s="51"/>
      <c r="I28" s="75" t="s">
        <v>31</v>
      </c>
      <c r="J28" s="51"/>
      <c r="K28" s="140">
        <f>IF(J28:J29="","",J28+J29)</f>
      </c>
      <c r="M28" s="138">
        <f>IF(N28:N29="","",N28+N29)</f>
      </c>
      <c r="N28" s="51"/>
      <c r="O28" s="75" t="s">
        <v>31</v>
      </c>
      <c r="P28" s="51"/>
      <c r="Q28" s="140">
        <f>IF(P28:P29="","",P28+P29)</f>
      </c>
    </row>
    <row r="29" spans="1:17" ht="14.25" thickBot="1">
      <c r="A29" s="139"/>
      <c r="B29" s="46"/>
      <c r="C29" s="76" t="s">
        <v>31</v>
      </c>
      <c r="D29" s="46"/>
      <c r="E29" s="141"/>
      <c r="G29" s="139"/>
      <c r="H29" s="52"/>
      <c r="I29" s="76" t="s">
        <v>31</v>
      </c>
      <c r="J29" s="52"/>
      <c r="K29" s="141"/>
      <c r="M29" s="139"/>
      <c r="N29" s="52"/>
      <c r="O29" s="76" t="s">
        <v>31</v>
      </c>
      <c r="P29" s="52"/>
      <c r="Q29" s="141"/>
    </row>
    <row r="30" spans="2:17" ht="14.25" thickBot="1">
      <c r="B30" s="44"/>
      <c r="D30" s="43"/>
      <c r="E30" s="43"/>
      <c r="H30" s="44"/>
      <c r="J30" s="50"/>
      <c r="K30" s="50"/>
      <c r="N30" s="44"/>
      <c r="P30" s="50"/>
      <c r="Q30" s="50"/>
    </row>
    <row r="31" spans="1:17" ht="13.5">
      <c r="A31" s="54" t="str">
        <f>'勝敗表（星取り表）'!$A$3</f>
        <v>国分</v>
      </c>
      <c r="B31" s="47"/>
      <c r="C31" s="4"/>
      <c r="D31" s="47"/>
      <c r="E31" s="72" t="str">
        <f>'勝敗表（星取り表）'!$A$19</f>
        <v>大隅NIFS</v>
      </c>
      <c r="G31" s="59" t="str">
        <f>'勝敗表（星取り表）'!$A$7</f>
        <v>育英館</v>
      </c>
      <c r="H31" s="47"/>
      <c r="I31" s="4"/>
      <c r="J31" s="47"/>
      <c r="K31" s="73" t="str">
        <f>'勝敗表（星取り表）'!$A$19</f>
        <v>大隅NIFS</v>
      </c>
      <c r="M31" s="66" t="str">
        <f>'勝敗表（星取り表）'!$A$13</f>
        <v>AFCパルティーダ</v>
      </c>
      <c r="N31" s="47"/>
      <c r="O31" s="4"/>
      <c r="P31" s="47"/>
      <c r="Q31" s="73" t="str">
        <f>'勝敗表（星取り表）'!$A$19</f>
        <v>大隅NIFS</v>
      </c>
    </row>
    <row r="32" spans="1:17" ht="13.5">
      <c r="A32" s="138">
        <f>IF(B32:B33="","",B32+B33)</f>
      </c>
      <c r="B32" s="45"/>
      <c r="C32" s="75" t="s">
        <v>31</v>
      </c>
      <c r="D32" s="45"/>
      <c r="E32" s="140">
        <f>IF(D32:D33="","",D32+D33)</f>
      </c>
      <c r="G32" s="138">
        <f>IF(H32:H33="","",H32+H33)</f>
      </c>
      <c r="H32" s="51"/>
      <c r="I32" s="75" t="s">
        <v>31</v>
      </c>
      <c r="J32" s="51"/>
      <c r="K32" s="140">
        <f>IF(J32:J33="","",J32+J33)</f>
      </c>
      <c r="M32" s="138">
        <f>IF(N32:N33="","",N32+N33)</f>
      </c>
      <c r="N32" s="51"/>
      <c r="O32" s="75" t="s">
        <v>31</v>
      </c>
      <c r="P32" s="51"/>
      <c r="Q32" s="140">
        <f>IF(P32:P33="","",P32+P33)</f>
      </c>
    </row>
    <row r="33" spans="1:17" ht="14.25" thickBot="1">
      <c r="A33" s="139"/>
      <c r="B33" s="46"/>
      <c r="C33" s="76" t="s">
        <v>31</v>
      </c>
      <c r="D33" s="46"/>
      <c r="E33" s="141"/>
      <c r="G33" s="139"/>
      <c r="H33" s="52"/>
      <c r="I33" s="76" t="s">
        <v>31</v>
      </c>
      <c r="J33" s="52"/>
      <c r="K33" s="141"/>
      <c r="M33" s="139"/>
      <c r="N33" s="52"/>
      <c r="O33" s="76" t="s">
        <v>31</v>
      </c>
      <c r="P33" s="52"/>
      <c r="Q33" s="141"/>
    </row>
    <row r="34" spans="2:17" ht="14.25" thickBot="1">
      <c r="B34" s="44"/>
      <c r="D34" s="43"/>
      <c r="E34" s="43"/>
      <c r="H34" s="44"/>
      <c r="J34" s="50"/>
      <c r="K34" s="50"/>
      <c r="N34" s="44"/>
      <c r="P34" s="50"/>
      <c r="Q34" s="50"/>
    </row>
    <row r="35" spans="1:17" ht="13.5">
      <c r="A35" s="54" t="str">
        <f>'勝敗表（星取り表）'!$A$3</f>
        <v>国分</v>
      </c>
      <c r="B35" s="47"/>
      <c r="C35" s="4"/>
      <c r="D35" s="47"/>
      <c r="E35" s="8" t="str">
        <f>'勝敗表（星取り表）'!$A$21</f>
        <v>なし</v>
      </c>
      <c r="G35" s="59" t="str">
        <f>'勝敗表（星取り表）'!$A$7</f>
        <v>育英館</v>
      </c>
      <c r="H35" s="47"/>
      <c r="I35" s="4"/>
      <c r="J35" s="47"/>
      <c r="K35" s="5" t="str">
        <f>'勝敗表（星取り表）'!$A$21</f>
        <v>なし</v>
      </c>
      <c r="M35" s="66" t="str">
        <f>'勝敗表（星取り表）'!$A$13</f>
        <v>AFCパルティーダ</v>
      </c>
      <c r="N35" s="47"/>
      <c r="O35" s="4"/>
      <c r="P35" s="47"/>
      <c r="Q35" s="5" t="str">
        <f>'勝敗表（星取り表）'!$A$21</f>
        <v>なし</v>
      </c>
    </row>
    <row r="36" spans="1:17" ht="13.5">
      <c r="A36" s="138">
        <f>IF(B36:B37="","",B36+B37)</f>
      </c>
      <c r="B36" s="45"/>
      <c r="C36" s="75" t="s">
        <v>31</v>
      </c>
      <c r="D36" s="45"/>
      <c r="E36" s="140">
        <f>IF(D36:D37="","",D36+D37)</f>
      </c>
      <c r="G36" s="138">
        <f>IF(H36:H37="","",H36+H37)</f>
      </c>
      <c r="H36" s="51"/>
      <c r="I36" s="75" t="s">
        <v>31</v>
      </c>
      <c r="J36" s="51"/>
      <c r="K36" s="140">
        <f>IF(J36:J37="","",J36+J37)</f>
      </c>
      <c r="M36" s="138">
        <f>IF(N36:N37="","",N36+N37)</f>
      </c>
      <c r="N36" s="51"/>
      <c r="O36" s="75" t="s">
        <v>31</v>
      </c>
      <c r="P36" s="51"/>
      <c r="Q36" s="140">
        <f>IF(P36:P37="","",P36+P37)</f>
      </c>
    </row>
    <row r="37" spans="1:17" ht="14.25" thickBot="1">
      <c r="A37" s="139"/>
      <c r="B37" s="46"/>
      <c r="C37" s="76" t="s">
        <v>31</v>
      </c>
      <c r="D37" s="46"/>
      <c r="E37" s="141"/>
      <c r="G37" s="139"/>
      <c r="H37" s="52"/>
      <c r="I37" s="76" t="s">
        <v>31</v>
      </c>
      <c r="J37" s="52"/>
      <c r="K37" s="141"/>
      <c r="M37" s="139"/>
      <c r="N37" s="52"/>
      <c r="O37" s="76" t="s">
        <v>31</v>
      </c>
      <c r="P37" s="52"/>
      <c r="Q37" s="141"/>
    </row>
    <row r="38" spans="2:17" ht="14.25" thickBot="1">
      <c r="B38" s="44"/>
      <c r="D38" s="43"/>
      <c r="E38" s="43"/>
      <c r="H38" s="44"/>
      <c r="J38" s="50"/>
      <c r="K38" s="50"/>
      <c r="N38" s="44"/>
      <c r="P38" s="50"/>
      <c r="Q38" s="50"/>
    </row>
    <row r="39" spans="1:17" ht="13.5">
      <c r="A39" s="55" t="str">
        <f>'勝敗表（星取り表）'!$A$5</f>
        <v>太陽SC－Ａ</v>
      </c>
      <c r="B39" s="47"/>
      <c r="C39" s="4"/>
      <c r="D39" s="47"/>
      <c r="E39" s="58" t="str">
        <f>'勝敗表（星取り表）'!$A$7</f>
        <v>育英館</v>
      </c>
      <c r="G39" s="62" t="str">
        <f>'勝敗表（星取り表）'!$A$9</f>
        <v>神村学園</v>
      </c>
      <c r="H39" s="47"/>
      <c r="I39" s="4"/>
      <c r="J39" s="47"/>
      <c r="K39" s="63" t="str">
        <f>'勝敗表（星取り表）'!$A$11</f>
        <v>アミーゴス</v>
      </c>
      <c r="M39" s="69" t="str">
        <f>'勝敗表（星取り表）'!$A$15</f>
        <v>ディアマント</v>
      </c>
      <c r="N39" s="47"/>
      <c r="O39" s="4"/>
      <c r="P39" s="47"/>
      <c r="Q39" s="70" t="str">
        <f>'勝敗表（星取り表）'!$A$17</f>
        <v>F.Cuore</v>
      </c>
    </row>
    <row r="40" spans="1:17" ht="13.5">
      <c r="A40" s="138">
        <f>IF(B40:B41="","",B40+B41)</f>
      </c>
      <c r="B40" s="45"/>
      <c r="C40" s="75" t="s">
        <v>31</v>
      </c>
      <c r="D40" s="45"/>
      <c r="E40" s="140">
        <f>IF(D40:D41="","",D40+D41)</f>
      </c>
      <c r="G40" s="138">
        <f>IF(H40:H41="","",H40+H41)</f>
      </c>
      <c r="H40" s="51"/>
      <c r="I40" s="75" t="s">
        <v>31</v>
      </c>
      <c r="J40" s="51"/>
      <c r="K40" s="140">
        <f>IF(J40:J41="","",J40+J41)</f>
      </c>
      <c r="M40" s="138">
        <f>IF(N40:N41="","",N40+N41)</f>
      </c>
      <c r="N40" s="51"/>
      <c r="O40" s="75" t="s">
        <v>31</v>
      </c>
      <c r="P40" s="51"/>
      <c r="Q40" s="140">
        <f>IF(P40:P41="","",P40+P41)</f>
      </c>
    </row>
    <row r="41" spans="1:17" ht="14.25" thickBot="1">
      <c r="A41" s="139"/>
      <c r="B41" s="46"/>
      <c r="C41" s="76" t="s">
        <v>31</v>
      </c>
      <c r="D41" s="46"/>
      <c r="E41" s="141"/>
      <c r="G41" s="139"/>
      <c r="H41" s="52"/>
      <c r="I41" s="76" t="s">
        <v>31</v>
      </c>
      <c r="J41" s="52"/>
      <c r="K41" s="141"/>
      <c r="M41" s="139"/>
      <c r="N41" s="52"/>
      <c r="O41" s="76" t="s">
        <v>31</v>
      </c>
      <c r="P41" s="52"/>
      <c r="Q41" s="141"/>
    </row>
    <row r="42" spans="2:17" ht="14.25" thickBot="1">
      <c r="B42" s="44"/>
      <c r="D42" s="43"/>
      <c r="E42" s="43"/>
      <c r="H42" s="44"/>
      <c r="J42" s="50"/>
      <c r="K42" s="50"/>
      <c r="N42" s="44"/>
      <c r="P42" s="50"/>
      <c r="Q42" s="50"/>
    </row>
    <row r="43" spans="1:17" ht="13.5">
      <c r="A43" s="55" t="str">
        <f>'勝敗表（星取り表）'!$A$5</f>
        <v>太陽SC－Ａ</v>
      </c>
      <c r="B43" s="47"/>
      <c r="C43" s="4"/>
      <c r="D43" s="47"/>
      <c r="E43" s="61" t="str">
        <f>'勝敗表（星取り表）'!$A$9</f>
        <v>神村学園</v>
      </c>
      <c r="G43" s="62" t="str">
        <f>'勝敗表（星取り表）'!$A$9</f>
        <v>神村学園</v>
      </c>
      <c r="H43" s="47"/>
      <c r="I43" s="4"/>
      <c r="J43" s="47"/>
      <c r="K43" s="65" t="str">
        <f>'勝敗表（星取り表）'!$A$13</f>
        <v>AFCパルティーダ</v>
      </c>
      <c r="M43" s="69" t="str">
        <f>'勝敗表（星取り表）'!$A$15</f>
        <v>ディアマント</v>
      </c>
      <c r="N43" s="47"/>
      <c r="O43" s="4"/>
      <c r="P43" s="47"/>
      <c r="Q43" s="72" t="str">
        <f>'勝敗表（星取り表）'!$A$19</f>
        <v>大隅NIFS</v>
      </c>
    </row>
    <row r="44" spans="1:17" ht="13.5">
      <c r="A44" s="138">
        <f>IF(B44:B45="","",B44+B45)</f>
      </c>
      <c r="B44" s="45"/>
      <c r="C44" s="75" t="s">
        <v>31</v>
      </c>
      <c r="D44" s="45"/>
      <c r="E44" s="140">
        <f>IF(D44:D45="","",D44+D45)</f>
      </c>
      <c r="G44" s="138">
        <f>IF(H44:H45="","",H44+H45)</f>
      </c>
      <c r="H44" s="51"/>
      <c r="I44" s="75" t="s">
        <v>31</v>
      </c>
      <c r="J44" s="51"/>
      <c r="K44" s="140">
        <f>IF(J44:J45="","",J44+J45)</f>
      </c>
      <c r="M44" s="138">
        <f>IF(N44:N45="","",N44+N45)</f>
      </c>
      <c r="N44" s="51"/>
      <c r="O44" s="75" t="s">
        <v>31</v>
      </c>
      <c r="P44" s="51"/>
      <c r="Q44" s="140">
        <f>IF(P44:P45="","",P44+P45)</f>
      </c>
    </row>
    <row r="45" spans="1:17" ht="14.25" thickBot="1">
      <c r="A45" s="139"/>
      <c r="B45" s="46"/>
      <c r="C45" s="76" t="s">
        <v>31</v>
      </c>
      <c r="D45" s="46"/>
      <c r="E45" s="141"/>
      <c r="G45" s="139"/>
      <c r="H45" s="52"/>
      <c r="I45" s="76" t="s">
        <v>31</v>
      </c>
      <c r="J45" s="52"/>
      <c r="K45" s="141"/>
      <c r="M45" s="139"/>
      <c r="N45" s="52"/>
      <c r="O45" s="76" t="s">
        <v>31</v>
      </c>
      <c r="P45" s="52"/>
      <c r="Q45" s="141"/>
    </row>
    <row r="46" spans="2:17" ht="14.25" thickBot="1">
      <c r="B46" s="44"/>
      <c r="D46" s="43"/>
      <c r="E46" s="43"/>
      <c r="H46" s="44"/>
      <c r="J46" s="50"/>
      <c r="K46" s="50"/>
      <c r="N46" s="44"/>
      <c r="P46" s="50"/>
      <c r="Q46" s="50"/>
    </row>
    <row r="47" spans="1:17" ht="13.5">
      <c r="A47" s="55" t="str">
        <f>'勝敗表（星取り表）'!$A$5</f>
        <v>太陽SC－Ａ</v>
      </c>
      <c r="B47" s="47"/>
      <c r="C47" s="4"/>
      <c r="D47" s="47"/>
      <c r="E47" s="63" t="str">
        <f>'勝敗表（星取り表）'!$A$11</f>
        <v>アミーゴス</v>
      </c>
      <c r="G47" s="62" t="str">
        <f>'勝敗表（星取り表）'!$A$9</f>
        <v>神村学園</v>
      </c>
      <c r="H47" s="47"/>
      <c r="I47" s="4"/>
      <c r="J47" s="47"/>
      <c r="K47" s="67" t="str">
        <f>'勝敗表（星取り表）'!$A$15</f>
        <v>ディアマント</v>
      </c>
      <c r="M47" s="69" t="str">
        <f>'勝敗表（星取り表）'!$A$15</f>
        <v>ディアマント</v>
      </c>
      <c r="N47" s="47"/>
      <c r="O47" s="4"/>
      <c r="P47" s="47"/>
      <c r="Q47" s="5" t="str">
        <f>'勝敗表（星取り表）'!$A$21</f>
        <v>なし</v>
      </c>
    </row>
    <row r="48" spans="1:17" ht="13.5">
      <c r="A48" s="138">
        <f>IF(B48:B49="","",B48+B49)</f>
      </c>
      <c r="B48" s="45"/>
      <c r="C48" s="75" t="s">
        <v>31</v>
      </c>
      <c r="D48" s="45"/>
      <c r="E48" s="140">
        <f>IF(D48:D49="","",D48+D49)</f>
      </c>
      <c r="G48" s="138">
        <f>IF(H48:H49="","",H48+H49)</f>
      </c>
      <c r="H48" s="51"/>
      <c r="I48" s="75" t="s">
        <v>31</v>
      </c>
      <c r="J48" s="51"/>
      <c r="K48" s="140">
        <f>IF(J48:J49="","",J48+J49)</f>
      </c>
      <c r="M48" s="138">
        <f>IF(N48:N49="","",N48+N49)</f>
      </c>
      <c r="N48" s="51"/>
      <c r="O48" s="75" t="s">
        <v>31</v>
      </c>
      <c r="P48" s="51"/>
      <c r="Q48" s="140">
        <f>IF(P48:P49="","",P48+P49)</f>
      </c>
    </row>
    <row r="49" spans="1:17" ht="14.25" thickBot="1">
      <c r="A49" s="139"/>
      <c r="B49" s="46"/>
      <c r="C49" s="76" t="s">
        <v>31</v>
      </c>
      <c r="D49" s="46"/>
      <c r="E49" s="141"/>
      <c r="G49" s="139"/>
      <c r="H49" s="52"/>
      <c r="I49" s="76" t="s">
        <v>31</v>
      </c>
      <c r="J49" s="52"/>
      <c r="K49" s="141"/>
      <c r="M49" s="139"/>
      <c r="N49" s="52"/>
      <c r="O49" s="76" t="s">
        <v>31</v>
      </c>
      <c r="P49" s="52"/>
      <c r="Q49" s="141"/>
    </row>
    <row r="50" spans="2:17" ht="14.25" thickBot="1">
      <c r="B50" s="44"/>
      <c r="D50" s="43"/>
      <c r="E50" s="43"/>
      <c r="H50" s="44"/>
      <c r="J50" s="50"/>
      <c r="K50" s="50"/>
      <c r="N50" s="44"/>
      <c r="P50" s="50"/>
      <c r="Q50" s="50"/>
    </row>
    <row r="51" spans="1:17" ht="13.5">
      <c r="A51" s="55" t="str">
        <f>'勝敗表（星取り表）'!$A$5</f>
        <v>太陽SC－Ａ</v>
      </c>
      <c r="B51" s="47"/>
      <c r="C51" s="4"/>
      <c r="D51" s="47"/>
      <c r="E51" s="65" t="str">
        <f>'勝敗表（星取り表）'!$A$13</f>
        <v>AFCパルティーダ</v>
      </c>
      <c r="G51" s="62" t="str">
        <f>'勝敗表（星取り表）'!$A$9</f>
        <v>神村学園</v>
      </c>
      <c r="H51" s="47"/>
      <c r="I51" s="4"/>
      <c r="J51" s="47"/>
      <c r="K51" s="70" t="str">
        <f>'勝敗表（星取り表）'!$A$17</f>
        <v>F.Cuore</v>
      </c>
      <c r="M51" s="71" t="str">
        <f>'勝敗表（星取り表）'!$A$17</f>
        <v>F.Cuore</v>
      </c>
      <c r="N51" s="47"/>
      <c r="O51" s="4"/>
      <c r="P51" s="47"/>
      <c r="Q51" s="73" t="str">
        <f>'勝敗表（星取り表）'!$A$19</f>
        <v>大隅NIFS</v>
      </c>
    </row>
    <row r="52" spans="1:17" ht="13.5">
      <c r="A52" s="138">
        <f>IF(B52:B53="","",B52+B53)</f>
      </c>
      <c r="B52" s="45"/>
      <c r="C52" s="75" t="s">
        <v>31</v>
      </c>
      <c r="D52" s="45"/>
      <c r="E52" s="140">
        <f>IF(D52:D53="","",D52+D53)</f>
      </c>
      <c r="G52" s="138">
        <f>IF(H52:H53="","",H52+H53)</f>
      </c>
      <c r="H52" s="51"/>
      <c r="I52" s="75" t="s">
        <v>31</v>
      </c>
      <c r="J52" s="51"/>
      <c r="K52" s="140">
        <f>IF(J52:J53="","",J52+J53)</f>
      </c>
      <c r="M52" s="138">
        <f>IF(N52:N53="","",N52+N53)</f>
      </c>
      <c r="N52" s="51"/>
      <c r="O52" s="75" t="s">
        <v>31</v>
      </c>
      <c r="P52" s="51"/>
      <c r="Q52" s="140">
        <f>IF(P52:P53="","",P52+P53)</f>
      </c>
    </row>
    <row r="53" spans="1:17" ht="14.25" thickBot="1">
      <c r="A53" s="139"/>
      <c r="B53" s="46"/>
      <c r="C53" s="76" t="s">
        <v>31</v>
      </c>
      <c r="D53" s="46"/>
      <c r="E53" s="141"/>
      <c r="G53" s="139"/>
      <c r="H53" s="52"/>
      <c r="I53" s="76" t="s">
        <v>31</v>
      </c>
      <c r="J53" s="52"/>
      <c r="K53" s="141"/>
      <c r="M53" s="139"/>
      <c r="N53" s="52"/>
      <c r="O53" s="76" t="s">
        <v>31</v>
      </c>
      <c r="P53" s="52"/>
      <c r="Q53" s="141"/>
    </row>
    <row r="54" spans="2:17" ht="14.25" thickBot="1">
      <c r="B54" s="44"/>
      <c r="D54" s="43"/>
      <c r="E54" s="43"/>
      <c r="H54" s="44"/>
      <c r="J54" s="50"/>
      <c r="K54" s="50"/>
      <c r="N54" s="44"/>
      <c r="P54" s="50"/>
      <c r="Q54" s="50"/>
    </row>
    <row r="55" spans="1:17" ht="13.5">
      <c r="A55" s="55" t="str">
        <f>'勝敗表（星取り表）'!$A$5</f>
        <v>太陽SC－Ａ</v>
      </c>
      <c r="B55" s="47"/>
      <c r="C55" s="4"/>
      <c r="D55" s="47"/>
      <c r="E55" s="67" t="str">
        <f>'勝敗表（星取り表）'!$A$15</f>
        <v>ディアマント</v>
      </c>
      <c r="G55" s="62" t="str">
        <f>'勝敗表（星取り表）'!$A$9</f>
        <v>神村学園</v>
      </c>
      <c r="H55" s="47"/>
      <c r="I55" s="4"/>
      <c r="J55" s="47"/>
      <c r="K55" s="73" t="str">
        <f>'勝敗表（星取り表）'!$A$19</f>
        <v>大隅NIFS</v>
      </c>
      <c r="M55" s="71" t="str">
        <f>'勝敗表（星取り表）'!$A$17</f>
        <v>F.Cuore</v>
      </c>
      <c r="N55" s="47"/>
      <c r="O55" s="4"/>
      <c r="P55" s="47"/>
      <c r="Q55" s="5" t="str">
        <f>'勝敗表（星取り表）'!$A$21</f>
        <v>なし</v>
      </c>
    </row>
    <row r="56" spans="1:17" ht="13.5">
      <c r="A56" s="138">
        <f>IF(B56:B57="","",B56+B57)</f>
      </c>
      <c r="B56" s="45"/>
      <c r="C56" s="75" t="s">
        <v>31</v>
      </c>
      <c r="D56" s="45"/>
      <c r="E56" s="140">
        <f>IF(D56:D57="","",D56+D57)</f>
      </c>
      <c r="G56" s="138">
        <f>IF(H56:H57="","",H56+H57)</f>
      </c>
      <c r="H56" s="51"/>
      <c r="I56" s="75" t="s">
        <v>31</v>
      </c>
      <c r="J56" s="51"/>
      <c r="K56" s="140">
        <f>IF(J56:J57="","",J56+J57)</f>
      </c>
      <c r="M56" s="138">
        <f>IF(N56:N57="","",N56+N57)</f>
      </c>
      <c r="N56" s="51"/>
      <c r="O56" s="75" t="s">
        <v>31</v>
      </c>
      <c r="P56" s="51"/>
      <c r="Q56" s="140">
        <f>IF(P56:P57="","",P56+P57)</f>
      </c>
    </row>
    <row r="57" spans="1:17" ht="14.25" thickBot="1">
      <c r="A57" s="139"/>
      <c r="B57" s="46"/>
      <c r="C57" s="76" t="s">
        <v>31</v>
      </c>
      <c r="D57" s="46"/>
      <c r="E57" s="141"/>
      <c r="G57" s="139"/>
      <c r="H57" s="52"/>
      <c r="I57" s="76" t="s">
        <v>31</v>
      </c>
      <c r="J57" s="52"/>
      <c r="K57" s="141"/>
      <c r="M57" s="139"/>
      <c r="N57" s="52"/>
      <c r="O57" s="76" t="s">
        <v>31</v>
      </c>
      <c r="P57" s="52"/>
      <c r="Q57" s="141"/>
    </row>
    <row r="58" spans="2:17" ht="14.25" thickBot="1">
      <c r="B58" s="44"/>
      <c r="D58" s="43"/>
      <c r="E58" s="43"/>
      <c r="H58" s="44"/>
      <c r="J58" s="50"/>
      <c r="K58" s="50"/>
      <c r="N58" s="44"/>
      <c r="P58" s="50"/>
      <c r="Q58" s="50"/>
    </row>
    <row r="59" spans="1:17" ht="13.5">
      <c r="A59" s="55" t="str">
        <f>'勝敗表（星取り表）'!$A$5</f>
        <v>太陽SC－Ａ</v>
      </c>
      <c r="B59" s="47"/>
      <c r="C59" s="4"/>
      <c r="D59" s="47"/>
      <c r="E59" s="70" t="str">
        <f>'勝敗表（星取り表）'!$A$17</f>
        <v>F.Cuore</v>
      </c>
      <c r="G59" s="62" t="str">
        <f>'勝敗表（星取り表）'!$A$9</f>
        <v>神村学園</v>
      </c>
      <c r="H59" s="47"/>
      <c r="I59" s="4"/>
      <c r="J59" s="47"/>
      <c r="K59" s="8" t="str">
        <f>'勝敗表（星取り表）'!$A$21</f>
        <v>なし</v>
      </c>
      <c r="M59" s="74" t="str">
        <f>'勝敗表（星取り表）'!$A$19</f>
        <v>大隅NIFS</v>
      </c>
      <c r="N59" s="47"/>
      <c r="O59" s="4"/>
      <c r="P59" s="47"/>
      <c r="Q59" s="5" t="str">
        <f>'勝敗表（星取り表）'!$A$21</f>
        <v>なし</v>
      </c>
    </row>
    <row r="60" spans="1:17" ht="13.5">
      <c r="A60" s="138">
        <f>IF(B60:B61="","",B60+B61)</f>
      </c>
      <c r="B60" s="45"/>
      <c r="C60" s="75" t="s">
        <v>31</v>
      </c>
      <c r="D60" s="45"/>
      <c r="E60" s="140">
        <f>IF(D60:D61="","",D60+D61)</f>
      </c>
      <c r="G60" s="138">
        <f>IF(H60:H61="","",H60+H61)</f>
      </c>
      <c r="H60" s="51"/>
      <c r="I60" s="75" t="s">
        <v>31</v>
      </c>
      <c r="J60" s="51"/>
      <c r="K60" s="140">
        <f>IF(J60:J61="","",J60+J61)</f>
      </c>
      <c r="M60" s="138">
        <f>IF(N60:N61="","",N60+N61)</f>
      </c>
      <c r="N60" s="51"/>
      <c r="O60" s="75" t="s">
        <v>31</v>
      </c>
      <c r="P60" s="51"/>
      <c r="Q60" s="140">
        <f>IF(P60:P61="","",P60+P61)</f>
      </c>
    </row>
    <row r="61" spans="1:17" ht="14.25" thickBot="1">
      <c r="A61" s="139"/>
      <c r="B61" s="46"/>
      <c r="C61" s="76" t="s">
        <v>31</v>
      </c>
      <c r="D61" s="46"/>
      <c r="E61" s="141"/>
      <c r="G61" s="139"/>
      <c r="H61" s="52"/>
      <c r="I61" s="76" t="s">
        <v>31</v>
      </c>
      <c r="J61" s="52"/>
      <c r="K61" s="141"/>
      <c r="M61" s="139"/>
      <c r="N61" s="52"/>
      <c r="O61" s="76" t="s">
        <v>31</v>
      </c>
      <c r="P61" s="52"/>
      <c r="Q61" s="141"/>
    </row>
  </sheetData>
  <sheetProtection password="DD87" sheet="1" objects="1" scenarios="1"/>
  <mergeCells count="92">
    <mergeCell ref="B1:D1"/>
    <mergeCell ref="M1:P1"/>
    <mergeCell ref="A4:A5"/>
    <mergeCell ref="E4:E5"/>
    <mergeCell ref="G4:G5"/>
    <mergeCell ref="Q4:Q5"/>
    <mergeCell ref="A8:A9"/>
    <mergeCell ref="E8:E9"/>
    <mergeCell ref="G8:G9"/>
    <mergeCell ref="K8:K9"/>
    <mergeCell ref="M8:M9"/>
    <mergeCell ref="K4:K5"/>
    <mergeCell ref="M4:M5"/>
    <mergeCell ref="K16:K17"/>
    <mergeCell ref="M16:M17"/>
    <mergeCell ref="Q16:Q17"/>
    <mergeCell ref="Q8:Q9"/>
    <mergeCell ref="K12:K13"/>
    <mergeCell ref="M12:M13"/>
    <mergeCell ref="Q12:Q13"/>
    <mergeCell ref="A12:A13"/>
    <mergeCell ref="E12:E13"/>
    <mergeCell ref="G12:G13"/>
    <mergeCell ref="A20:A21"/>
    <mergeCell ref="E20:E21"/>
    <mergeCell ref="G20:G21"/>
    <mergeCell ref="A16:A17"/>
    <mergeCell ref="E16:E17"/>
    <mergeCell ref="G16:G17"/>
    <mergeCell ref="K20:K21"/>
    <mergeCell ref="M28:M29"/>
    <mergeCell ref="Q28:Q29"/>
    <mergeCell ref="A24:A25"/>
    <mergeCell ref="E24:E25"/>
    <mergeCell ref="G24:G25"/>
    <mergeCell ref="K24:K25"/>
    <mergeCell ref="M20:M21"/>
    <mergeCell ref="Q20:Q21"/>
    <mergeCell ref="M24:M25"/>
    <mergeCell ref="Q24:Q25"/>
    <mergeCell ref="M32:M33"/>
    <mergeCell ref="Q32:Q33"/>
    <mergeCell ref="A28:A29"/>
    <mergeCell ref="E28:E29"/>
    <mergeCell ref="A32:A33"/>
    <mergeCell ref="E32:E33"/>
    <mergeCell ref="G32:G33"/>
    <mergeCell ref="K32:K33"/>
    <mergeCell ref="G28:G29"/>
    <mergeCell ref="K28:K29"/>
    <mergeCell ref="A36:A37"/>
    <mergeCell ref="E36:E37"/>
    <mergeCell ref="G36:G37"/>
    <mergeCell ref="K36:K37"/>
    <mergeCell ref="A40:A41"/>
    <mergeCell ref="E40:E41"/>
    <mergeCell ref="G40:G41"/>
    <mergeCell ref="K40:K41"/>
    <mergeCell ref="Q52:Q53"/>
    <mergeCell ref="M44:M45"/>
    <mergeCell ref="Q44:Q45"/>
    <mergeCell ref="M48:M49"/>
    <mergeCell ref="Q48:Q49"/>
    <mergeCell ref="M36:M37"/>
    <mergeCell ref="Q36:Q37"/>
    <mergeCell ref="M40:M41"/>
    <mergeCell ref="Q40:Q41"/>
    <mergeCell ref="K44:K45"/>
    <mergeCell ref="G52:G53"/>
    <mergeCell ref="K52:K53"/>
    <mergeCell ref="M56:M57"/>
    <mergeCell ref="E48:E49"/>
    <mergeCell ref="G44:G45"/>
    <mergeCell ref="G48:G49"/>
    <mergeCell ref="K48:K49"/>
    <mergeCell ref="M52:M53"/>
    <mergeCell ref="A44:A45"/>
    <mergeCell ref="E44:E45"/>
    <mergeCell ref="A48:A49"/>
    <mergeCell ref="M60:M61"/>
    <mergeCell ref="Q60:Q61"/>
    <mergeCell ref="A60:A61"/>
    <mergeCell ref="E60:E61"/>
    <mergeCell ref="G60:G61"/>
    <mergeCell ref="K60:K61"/>
    <mergeCell ref="Q56:Q57"/>
    <mergeCell ref="A52:A53"/>
    <mergeCell ref="E52:E53"/>
    <mergeCell ref="A56:A57"/>
    <mergeCell ref="E56:E57"/>
    <mergeCell ref="G56:G57"/>
    <mergeCell ref="K56:K57"/>
  </mergeCells>
  <printOptions/>
  <pageMargins left="0.23622047244094488" right="0.23622047244094488" top="0.5511811023622047" bottom="0.5511811023622047" header="0.31496062992125984" footer="0.31496062992125984"/>
  <pageSetup orientation="portrait" paperSize="9" scale="85" r:id="rId3"/>
  <headerFooter alignWithMargins="0">
    <oddHeader>&amp;C鹿児島県U-15チェストリーグ</oddHeader>
    <oddFooter>&amp;C（社）鹿児島県サッカー協会　３種委員会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Q62"/>
  <sheetViews>
    <sheetView view="pageBreakPreview" zoomScaleNormal="80" zoomScaleSheetLayoutView="100" zoomScalePageLayoutView="0" workbookViewId="0" topLeftCell="A34">
      <selection activeCell="D41" sqref="D41"/>
    </sheetView>
  </sheetViews>
  <sheetFormatPr defaultColWidth="9.00390625" defaultRowHeight="13.5"/>
  <cols>
    <col min="1" max="1" width="8.75390625" style="3" customWidth="1"/>
    <col min="2" max="2" width="6.875" style="3" customWidth="1"/>
    <col min="3" max="3" width="5.00390625" style="3" customWidth="1"/>
    <col min="4" max="4" width="6.875" style="3" customWidth="1"/>
    <col min="5" max="5" width="8.75390625" style="3" customWidth="1"/>
    <col min="6" max="6" width="5.00390625" style="3" customWidth="1"/>
    <col min="7" max="7" width="8.75390625" style="3" customWidth="1"/>
    <col min="8" max="8" width="6.875" style="3" customWidth="1"/>
    <col min="9" max="9" width="5.00390625" style="3" customWidth="1"/>
    <col min="10" max="10" width="6.875" style="3" customWidth="1"/>
    <col min="11" max="11" width="8.75390625" style="3" customWidth="1"/>
    <col min="12" max="12" width="5.00390625" style="3" customWidth="1"/>
    <col min="13" max="13" width="8.75390625" style="3" customWidth="1"/>
    <col min="14" max="14" width="6.875" style="3" customWidth="1"/>
    <col min="15" max="15" width="5.00390625" style="3" customWidth="1"/>
    <col min="16" max="16" width="6.875" style="3" customWidth="1"/>
    <col min="17" max="17" width="8.75390625" style="3" customWidth="1"/>
    <col min="18" max="16384" width="9.00390625" style="3" customWidth="1"/>
  </cols>
  <sheetData>
    <row r="1" ht="14.25" thickBot="1"/>
    <row r="2" spans="1:17" ht="21.75" thickBot="1">
      <c r="A2" s="34" t="str">
        <f>'勝敗表（星取り表）'!$A$1</f>
        <v>３部</v>
      </c>
      <c r="B2" s="176">
        <f>IF('勝敗表（星取り表）'!$C$1="","",'勝敗表（星取り表）'!$C$1)</f>
      </c>
      <c r="C2" s="176"/>
      <c r="D2" s="176"/>
      <c r="E2" s="77" t="s">
        <v>60</v>
      </c>
      <c r="F2" s="77"/>
      <c r="G2" s="77">
        <f>IF('勝敗表（星取り表）'!$N$1="","",'勝敗表（星取り表）'!$N$1)</f>
      </c>
      <c r="H2" s="3" t="s">
        <v>27</v>
      </c>
      <c r="J2" s="127">
        <v>2</v>
      </c>
      <c r="K2" s="125" t="s">
        <v>65</v>
      </c>
      <c r="L2" s="125"/>
      <c r="M2" s="177" t="s">
        <v>66</v>
      </c>
      <c r="N2" s="178"/>
      <c r="O2" s="178"/>
      <c r="P2" s="178"/>
      <c r="Q2" s="126">
        <f>'説明文'!$B$39</f>
        <v>2012</v>
      </c>
    </row>
    <row r="3" spans="2:17" ht="14.25" thickBot="1">
      <c r="B3" s="44"/>
      <c r="D3" s="43"/>
      <c r="E3" s="43"/>
      <c r="H3" s="44"/>
      <c r="J3" s="50"/>
      <c r="K3" s="50"/>
      <c r="N3" s="44"/>
      <c r="P3" s="50"/>
      <c r="Q3" s="50"/>
    </row>
    <row r="4" spans="1:17" ht="13.5">
      <c r="A4" s="54" t="str">
        <f>'勝敗表（星取り表）'!$A$3</f>
        <v>国分</v>
      </c>
      <c r="B4" s="47"/>
      <c r="C4" s="4"/>
      <c r="D4" s="47"/>
      <c r="E4" s="56" t="str">
        <f>'勝敗表（星取り表）'!$A$5</f>
        <v>太陽SC－Ａ</v>
      </c>
      <c r="G4" s="55" t="str">
        <f>'勝敗表（星取り表）'!$A$5</f>
        <v>太陽SC－Ａ</v>
      </c>
      <c r="H4" s="47"/>
      <c r="I4" s="4"/>
      <c r="J4" s="47"/>
      <c r="K4" s="73" t="str">
        <f>'勝敗表（星取り表）'!$A$19</f>
        <v>大隅NIFS</v>
      </c>
      <c r="M4" s="64" t="str">
        <f>'勝敗表（星取り表）'!$A$11</f>
        <v>アミーゴス</v>
      </c>
      <c r="N4" s="47"/>
      <c r="O4" s="4"/>
      <c r="P4" s="47"/>
      <c r="Q4" s="65" t="str">
        <f>'勝敗表（星取り表）'!$A$13</f>
        <v>AFCパルティーダ</v>
      </c>
    </row>
    <row r="5" spans="1:17" ht="13.5">
      <c r="A5" s="138">
        <f>IF(B5:B6="","",B5+B6)</f>
      </c>
      <c r="B5" s="45"/>
      <c r="C5" s="75" t="s">
        <v>31</v>
      </c>
      <c r="D5" s="48"/>
      <c r="E5" s="140">
        <f>IF(D5:D6="","",D5+D6)</f>
      </c>
      <c r="G5" s="138">
        <f>IF(H5:H6="","",H5+H6)</f>
      </c>
      <c r="H5" s="51"/>
      <c r="I5" s="75" t="s">
        <v>31</v>
      </c>
      <c r="J5" s="51"/>
      <c r="K5" s="140">
        <f>IF(J5:J6="","",J5+J6)</f>
      </c>
      <c r="M5" s="138">
        <f>IF(N5:N6="","",N5+N6)</f>
      </c>
      <c r="N5" s="51"/>
      <c r="O5" s="75" t="s">
        <v>31</v>
      </c>
      <c r="P5" s="51"/>
      <c r="Q5" s="140">
        <f>IF(P5:P6="","",P5+P6)</f>
      </c>
    </row>
    <row r="6" spans="1:17" ht="14.25" thickBot="1">
      <c r="A6" s="139"/>
      <c r="B6" s="46"/>
      <c r="C6" s="76" t="s">
        <v>31</v>
      </c>
      <c r="D6" s="49"/>
      <c r="E6" s="141"/>
      <c r="G6" s="139"/>
      <c r="H6" s="52"/>
      <c r="I6" s="76" t="s">
        <v>31</v>
      </c>
      <c r="J6" s="52"/>
      <c r="K6" s="141"/>
      <c r="M6" s="139"/>
      <c r="N6" s="52"/>
      <c r="O6" s="76" t="s">
        <v>31</v>
      </c>
      <c r="P6" s="52"/>
      <c r="Q6" s="141"/>
    </row>
    <row r="7" spans="2:17" ht="14.25" thickBot="1">
      <c r="B7" s="44"/>
      <c r="D7" s="43"/>
      <c r="E7" s="43"/>
      <c r="H7" s="44"/>
      <c r="J7" s="50"/>
      <c r="K7" s="50"/>
      <c r="N7" s="44"/>
      <c r="P7" s="50"/>
      <c r="Q7" s="50"/>
    </row>
    <row r="8" spans="1:17" ht="13.5">
      <c r="A8" s="54" t="str">
        <f>'勝敗表（星取り表）'!$A$3</f>
        <v>国分</v>
      </c>
      <c r="B8" s="47"/>
      <c r="C8" s="4"/>
      <c r="D8" s="47"/>
      <c r="E8" s="57" t="str">
        <f>'勝敗表（星取り表）'!$A$7</f>
        <v>育英館</v>
      </c>
      <c r="G8" s="55" t="str">
        <f>'勝敗表（星取り表）'!$A$5</f>
        <v>太陽SC－Ａ</v>
      </c>
      <c r="H8" s="47"/>
      <c r="I8" s="4"/>
      <c r="J8" s="47"/>
      <c r="K8" s="8" t="str">
        <f>'勝敗表（星取り表）'!$A$21</f>
        <v>なし</v>
      </c>
      <c r="M8" s="64" t="str">
        <f>'勝敗表（星取り表）'!$A$11</f>
        <v>アミーゴス</v>
      </c>
      <c r="N8" s="47"/>
      <c r="O8" s="4"/>
      <c r="P8" s="47"/>
      <c r="Q8" s="68" t="str">
        <f>'勝敗表（星取り表）'!$A$15</f>
        <v>ディアマント</v>
      </c>
    </row>
    <row r="9" spans="1:17" ht="13.5">
      <c r="A9" s="138">
        <f>IF(B9:B10="","",B9+B10)</f>
      </c>
      <c r="B9" s="45"/>
      <c r="C9" s="75" t="s">
        <v>31</v>
      </c>
      <c r="D9" s="45"/>
      <c r="E9" s="140">
        <f>IF(D9:D10="","",D9+D10)</f>
      </c>
      <c r="G9" s="138">
        <f>IF(H9:H10="","",H9+H10)</f>
      </c>
      <c r="H9" s="51"/>
      <c r="I9" s="75" t="s">
        <v>31</v>
      </c>
      <c r="J9" s="51"/>
      <c r="K9" s="140">
        <f>IF(J9:J10="","",J9+J10)</f>
      </c>
      <c r="M9" s="138">
        <f>IF(N9:N10="","",N9+N10)</f>
      </c>
      <c r="N9" s="51"/>
      <c r="O9" s="75" t="s">
        <v>31</v>
      </c>
      <c r="P9" s="51"/>
      <c r="Q9" s="140">
        <f>IF(P9:P10="","",P9+P10)</f>
      </c>
    </row>
    <row r="10" spans="1:17" ht="14.25" thickBot="1">
      <c r="A10" s="139"/>
      <c r="B10" s="46"/>
      <c r="C10" s="76" t="s">
        <v>31</v>
      </c>
      <c r="D10" s="46"/>
      <c r="E10" s="141"/>
      <c r="G10" s="139"/>
      <c r="H10" s="52"/>
      <c r="I10" s="76" t="s">
        <v>31</v>
      </c>
      <c r="J10" s="52"/>
      <c r="K10" s="141"/>
      <c r="M10" s="139"/>
      <c r="N10" s="52"/>
      <c r="O10" s="76" t="s">
        <v>31</v>
      </c>
      <c r="P10" s="52"/>
      <c r="Q10" s="141"/>
    </row>
    <row r="11" spans="2:17" ht="14.25" thickBot="1">
      <c r="B11" s="44"/>
      <c r="D11" s="43"/>
      <c r="E11" s="43"/>
      <c r="H11" s="44"/>
      <c r="J11" s="50"/>
      <c r="K11" s="50"/>
      <c r="N11" s="44"/>
      <c r="P11" s="50"/>
      <c r="Q11" s="50"/>
    </row>
    <row r="12" spans="1:17" ht="13.5">
      <c r="A12" s="54" t="str">
        <f>'勝敗表（星取り表）'!$A$3</f>
        <v>国分</v>
      </c>
      <c r="B12" s="47"/>
      <c r="C12" s="4"/>
      <c r="D12" s="47"/>
      <c r="E12" s="60" t="str">
        <f>'勝敗表（星取り表）'!$A$9</f>
        <v>神村学園</v>
      </c>
      <c r="G12" s="59" t="str">
        <f>'勝敗表（星取り表）'!$A$7</f>
        <v>育英館</v>
      </c>
      <c r="H12" s="47"/>
      <c r="I12" s="4"/>
      <c r="J12" s="47"/>
      <c r="K12" s="60" t="str">
        <f>'勝敗表（星取り表）'!$A$9</f>
        <v>神村学園</v>
      </c>
      <c r="M12" s="64" t="str">
        <f>'勝敗表（星取り表）'!$A$11</f>
        <v>アミーゴス</v>
      </c>
      <c r="N12" s="47"/>
      <c r="O12" s="4"/>
      <c r="P12" s="47"/>
      <c r="Q12" s="70" t="str">
        <f>'勝敗表（星取り表）'!$A$17</f>
        <v>F.Cuore</v>
      </c>
    </row>
    <row r="13" spans="1:17" ht="13.5">
      <c r="A13" s="138">
        <f>IF(B13:B14="","",B13+B14)</f>
      </c>
      <c r="B13" s="45"/>
      <c r="C13" s="75" t="s">
        <v>31</v>
      </c>
      <c r="D13" s="45"/>
      <c r="E13" s="140">
        <f>IF(D13:D14="","",D13+D14)</f>
      </c>
      <c r="G13" s="138">
        <f>IF(H13:H14="","",H13+H14)</f>
      </c>
      <c r="H13" s="51"/>
      <c r="I13" s="75" t="s">
        <v>31</v>
      </c>
      <c r="J13" s="51"/>
      <c r="K13" s="140">
        <f>IF(J13:J14="","",J13+J14)</f>
      </c>
      <c r="M13" s="138">
        <f>IF(N13:N14="","",N13+N14)</f>
      </c>
      <c r="N13" s="51"/>
      <c r="O13" s="75" t="s">
        <v>31</v>
      </c>
      <c r="P13" s="51"/>
      <c r="Q13" s="140">
        <f>IF(P13:P14="","",P13+P14)</f>
      </c>
    </row>
    <row r="14" spans="1:17" ht="14.25" thickBot="1">
      <c r="A14" s="139"/>
      <c r="B14" s="46"/>
      <c r="C14" s="76" t="s">
        <v>31</v>
      </c>
      <c r="D14" s="46"/>
      <c r="E14" s="141"/>
      <c r="G14" s="139"/>
      <c r="H14" s="52"/>
      <c r="I14" s="76" t="s">
        <v>31</v>
      </c>
      <c r="J14" s="52"/>
      <c r="K14" s="141"/>
      <c r="M14" s="139"/>
      <c r="N14" s="52"/>
      <c r="O14" s="76" t="s">
        <v>31</v>
      </c>
      <c r="P14" s="52"/>
      <c r="Q14" s="141"/>
    </row>
    <row r="15" spans="2:17" ht="14.25" thickBot="1">
      <c r="B15" s="44"/>
      <c r="D15" s="43"/>
      <c r="E15" s="43"/>
      <c r="H15" s="44"/>
      <c r="J15" s="50"/>
      <c r="K15" s="50"/>
      <c r="N15" s="44"/>
      <c r="P15" s="50"/>
      <c r="Q15" s="50"/>
    </row>
    <row r="16" spans="1:17" ht="13.5">
      <c r="A16" s="54" t="str">
        <f>'勝敗表（星取り表）'!$A$3</f>
        <v>国分</v>
      </c>
      <c r="B16" s="47"/>
      <c r="C16" s="4"/>
      <c r="D16" s="47"/>
      <c r="E16" s="63" t="str">
        <f>'勝敗表（星取り表）'!$A$11</f>
        <v>アミーゴス</v>
      </c>
      <c r="G16" s="59" t="str">
        <f>'勝敗表（星取り表）'!$A$7</f>
        <v>育英館</v>
      </c>
      <c r="H16" s="47"/>
      <c r="I16" s="4"/>
      <c r="J16" s="47"/>
      <c r="K16" s="63" t="str">
        <f>'勝敗表（星取り表）'!$A$11</f>
        <v>アミーゴス</v>
      </c>
      <c r="M16" s="64" t="str">
        <f>'勝敗表（星取り表）'!$A$11</f>
        <v>アミーゴス</v>
      </c>
      <c r="N16" s="47"/>
      <c r="O16" s="4"/>
      <c r="P16" s="47"/>
      <c r="Q16" s="73" t="str">
        <f>'勝敗表（星取り表）'!$A$19</f>
        <v>大隅NIFS</v>
      </c>
    </row>
    <row r="17" spans="1:17" ht="13.5">
      <c r="A17" s="138">
        <f>IF(B17:B18="","",B17+B18)</f>
      </c>
      <c r="B17" s="45"/>
      <c r="C17" s="75" t="s">
        <v>31</v>
      </c>
      <c r="D17" s="45"/>
      <c r="E17" s="140">
        <f>IF(D17:D18="","",D17+D18)</f>
      </c>
      <c r="G17" s="138">
        <f>IF(H17:H18="","",H17+H18)</f>
      </c>
      <c r="H17" s="51"/>
      <c r="I17" s="75" t="s">
        <v>31</v>
      </c>
      <c r="J17" s="51"/>
      <c r="K17" s="140">
        <f>IF(J17:J18="","",J17+J18)</f>
      </c>
      <c r="M17" s="138">
        <f>IF(N17:N18="","",N17+N18)</f>
      </c>
      <c r="N17" s="51"/>
      <c r="O17" s="75" t="s">
        <v>31</v>
      </c>
      <c r="P17" s="51"/>
      <c r="Q17" s="140">
        <f>IF(P17:P18="","",P17+P18)</f>
      </c>
    </row>
    <row r="18" spans="1:17" ht="14.25" thickBot="1">
      <c r="A18" s="139"/>
      <c r="B18" s="46"/>
      <c r="C18" s="76" t="s">
        <v>31</v>
      </c>
      <c r="D18" s="46"/>
      <c r="E18" s="141"/>
      <c r="G18" s="139"/>
      <c r="H18" s="52"/>
      <c r="I18" s="76" t="s">
        <v>31</v>
      </c>
      <c r="J18" s="52"/>
      <c r="K18" s="141"/>
      <c r="M18" s="139"/>
      <c r="N18" s="52"/>
      <c r="O18" s="76" t="s">
        <v>31</v>
      </c>
      <c r="P18" s="52"/>
      <c r="Q18" s="141"/>
    </row>
    <row r="19" spans="2:17" ht="14.25" thickBot="1">
      <c r="B19" s="44"/>
      <c r="D19" s="43"/>
      <c r="E19" s="43"/>
      <c r="H19" s="44"/>
      <c r="J19" s="50"/>
      <c r="K19" s="50"/>
      <c r="N19" s="44"/>
      <c r="P19" s="50"/>
      <c r="Q19" s="50"/>
    </row>
    <row r="20" spans="1:17" ht="13.5">
      <c r="A20" s="54" t="str">
        <f>'勝敗表（星取り表）'!$A$3</f>
        <v>国分</v>
      </c>
      <c r="B20" s="47"/>
      <c r="C20" s="4"/>
      <c r="D20" s="47"/>
      <c r="E20" s="65" t="str">
        <f>'勝敗表（星取り表）'!$A$13</f>
        <v>AFCパルティーダ</v>
      </c>
      <c r="G20" s="59" t="str">
        <f>'勝敗表（星取り表）'!$A$7</f>
        <v>育英館</v>
      </c>
      <c r="H20" s="47"/>
      <c r="I20" s="4"/>
      <c r="J20" s="47"/>
      <c r="K20" s="65" t="str">
        <f>'勝敗表（星取り表）'!$A$13</f>
        <v>AFCパルティーダ</v>
      </c>
      <c r="M20" s="64" t="str">
        <f>'勝敗表（星取り表）'!$A$11</f>
        <v>アミーゴス</v>
      </c>
      <c r="N20" s="47"/>
      <c r="O20" s="4"/>
      <c r="P20" s="47"/>
      <c r="Q20" s="8" t="str">
        <f>'勝敗表（星取り表）'!$A$21</f>
        <v>なし</v>
      </c>
    </row>
    <row r="21" spans="1:17" ht="13.5">
      <c r="A21" s="138">
        <f>IF(B21:B22="","",B21+B22)</f>
      </c>
      <c r="B21" s="45"/>
      <c r="C21" s="75" t="s">
        <v>31</v>
      </c>
      <c r="D21" s="45"/>
      <c r="E21" s="140">
        <f>IF(D21:D22="","",D21+D22)</f>
      </c>
      <c r="G21" s="138">
        <f>IF(H21:H22="","",H21+H22)</f>
      </c>
      <c r="H21" s="51"/>
      <c r="I21" s="75" t="s">
        <v>31</v>
      </c>
      <c r="J21" s="51"/>
      <c r="K21" s="140">
        <f>IF(J21:J22="","",J21+J22)</f>
      </c>
      <c r="M21" s="138">
        <f>IF(N21:N22="","",N21+N22)</f>
      </c>
      <c r="N21" s="51"/>
      <c r="O21" s="75" t="s">
        <v>31</v>
      </c>
      <c r="P21" s="51"/>
      <c r="Q21" s="140">
        <f>IF(P21:P22="","",P21+P22)</f>
      </c>
    </row>
    <row r="22" spans="1:17" ht="14.25" thickBot="1">
      <c r="A22" s="139"/>
      <c r="B22" s="46"/>
      <c r="C22" s="76" t="s">
        <v>31</v>
      </c>
      <c r="D22" s="46"/>
      <c r="E22" s="141"/>
      <c r="G22" s="139"/>
      <c r="H22" s="52"/>
      <c r="I22" s="76" t="s">
        <v>31</v>
      </c>
      <c r="J22" s="52"/>
      <c r="K22" s="141"/>
      <c r="M22" s="139"/>
      <c r="N22" s="52"/>
      <c r="O22" s="76" t="s">
        <v>31</v>
      </c>
      <c r="P22" s="52"/>
      <c r="Q22" s="141"/>
    </row>
    <row r="23" spans="2:17" ht="14.25" thickBot="1">
      <c r="B23" s="44"/>
      <c r="D23" s="43"/>
      <c r="E23" s="43"/>
      <c r="H23" s="53"/>
      <c r="J23" s="50"/>
      <c r="K23" s="50"/>
      <c r="N23" s="44"/>
      <c r="P23" s="50"/>
      <c r="Q23" s="50"/>
    </row>
    <row r="24" spans="1:17" ht="13.5">
      <c r="A24" s="54" t="str">
        <f>'勝敗表（星取り表）'!$A$3</f>
        <v>国分</v>
      </c>
      <c r="B24" s="47"/>
      <c r="C24" s="4"/>
      <c r="D24" s="47"/>
      <c r="E24" s="67" t="str">
        <f>'勝敗表（星取り表）'!$A$15</f>
        <v>ディアマント</v>
      </c>
      <c r="G24" s="59" t="str">
        <f>'勝敗表（星取り表）'!$A$7</f>
        <v>育英館</v>
      </c>
      <c r="H24" s="47"/>
      <c r="I24" s="4"/>
      <c r="J24" s="47"/>
      <c r="K24" s="67" t="str">
        <f>'勝敗表（星取り表）'!$A$15</f>
        <v>ディアマント</v>
      </c>
      <c r="M24" s="66" t="str">
        <f>'勝敗表（星取り表）'!$A$13</f>
        <v>AFCパルティーダ</v>
      </c>
      <c r="N24" s="47"/>
      <c r="O24" s="4"/>
      <c r="P24" s="47"/>
      <c r="Q24" s="68" t="str">
        <f>'勝敗表（星取り表）'!$A$15</f>
        <v>ディアマント</v>
      </c>
    </row>
    <row r="25" spans="1:17" ht="13.5">
      <c r="A25" s="138">
        <f>IF(B25:B26="","",B25+B26)</f>
      </c>
      <c r="B25" s="45"/>
      <c r="C25" s="75" t="s">
        <v>31</v>
      </c>
      <c r="D25" s="45"/>
      <c r="E25" s="140">
        <f>IF(D25:D26="","",D25+D26)</f>
      </c>
      <c r="G25" s="138">
        <f>IF(H25:H26="","",H25+H26)</f>
      </c>
      <c r="H25" s="51"/>
      <c r="I25" s="75" t="s">
        <v>31</v>
      </c>
      <c r="J25" s="51"/>
      <c r="K25" s="140">
        <f>IF(J25:J26="","",J25+J26)</f>
      </c>
      <c r="M25" s="138">
        <f>IF(N25:N26="","",N25+N26)</f>
      </c>
      <c r="N25" s="51"/>
      <c r="O25" s="75" t="s">
        <v>31</v>
      </c>
      <c r="P25" s="51"/>
      <c r="Q25" s="140">
        <f>IF(P25:P26="","",P25+P26)</f>
      </c>
    </row>
    <row r="26" spans="1:17" ht="14.25" thickBot="1">
      <c r="A26" s="139"/>
      <c r="B26" s="46"/>
      <c r="C26" s="76" t="s">
        <v>31</v>
      </c>
      <c r="D26" s="46"/>
      <c r="E26" s="141"/>
      <c r="G26" s="139"/>
      <c r="H26" s="52"/>
      <c r="I26" s="76" t="s">
        <v>31</v>
      </c>
      <c r="J26" s="52"/>
      <c r="K26" s="141"/>
      <c r="M26" s="139"/>
      <c r="N26" s="52"/>
      <c r="O26" s="76" t="s">
        <v>31</v>
      </c>
      <c r="P26" s="52"/>
      <c r="Q26" s="141"/>
    </row>
    <row r="27" spans="2:17" ht="14.25" thickBot="1">
      <c r="B27" s="44"/>
      <c r="D27" s="43"/>
      <c r="E27" s="43"/>
      <c r="H27" s="44"/>
      <c r="J27" s="50"/>
      <c r="K27" s="50"/>
      <c r="N27" s="44"/>
      <c r="P27" s="50"/>
      <c r="Q27" s="50"/>
    </row>
    <row r="28" spans="1:17" ht="13.5">
      <c r="A28" s="54" t="str">
        <f>'勝敗表（星取り表）'!$A$3</f>
        <v>国分</v>
      </c>
      <c r="B28" s="47"/>
      <c r="C28" s="4"/>
      <c r="D28" s="47"/>
      <c r="E28" s="70" t="str">
        <f>'勝敗表（星取り表）'!$A$17</f>
        <v>F.Cuore</v>
      </c>
      <c r="G28" s="59" t="str">
        <f>'勝敗表（星取り表）'!$A$7</f>
        <v>育英館</v>
      </c>
      <c r="H28" s="47"/>
      <c r="I28" s="4"/>
      <c r="J28" s="47"/>
      <c r="K28" s="70" t="str">
        <f>'勝敗表（星取り表）'!$A$17</f>
        <v>F.Cuore</v>
      </c>
      <c r="M28" s="66" t="str">
        <f>'勝敗表（星取り表）'!$A$13</f>
        <v>AFCパルティーダ</v>
      </c>
      <c r="N28" s="47"/>
      <c r="O28" s="4"/>
      <c r="P28" s="47"/>
      <c r="Q28" s="70" t="str">
        <f>'勝敗表（星取り表）'!$A$17</f>
        <v>F.Cuore</v>
      </c>
    </row>
    <row r="29" spans="1:17" ht="13.5">
      <c r="A29" s="138">
        <f>IF(B29:B30="","",B29+B30)</f>
      </c>
      <c r="B29" s="45"/>
      <c r="C29" s="75" t="s">
        <v>31</v>
      </c>
      <c r="D29" s="45"/>
      <c r="E29" s="140">
        <f>IF(D29:D30="","",D29+D30)</f>
      </c>
      <c r="G29" s="138">
        <f>IF(H29:H30="","",H29+H30)</f>
      </c>
      <c r="H29" s="51"/>
      <c r="I29" s="75" t="s">
        <v>31</v>
      </c>
      <c r="J29" s="51"/>
      <c r="K29" s="140">
        <f>IF(J29:J30="","",J29+J30)</f>
      </c>
      <c r="M29" s="138">
        <f>IF(N29:N30="","",N29+N30)</f>
      </c>
      <c r="N29" s="51"/>
      <c r="O29" s="75" t="s">
        <v>31</v>
      </c>
      <c r="P29" s="51"/>
      <c r="Q29" s="140">
        <f>IF(P29:P30="","",P29+P30)</f>
      </c>
    </row>
    <row r="30" spans="1:17" ht="14.25" thickBot="1">
      <c r="A30" s="139"/>
      <c r="B30" s="46"/>
      <c r="C30" s="76" t="s">
        <v>31</v>
      </c>
      <c r="D30" s="46"/>
      <c r="E30" s="141"/>
      <c r="G30" s="139"/>
      <c r="H30" s="52"/>
      <c r="I30" s="76" t="s">
        <v>31</v>
      </c>
      <c r="J30" s="52"/>
      <c r="K30" s="141"/>
      <c r="M30" s="139"/>
      <c r="N30" s="52"/>
      <c r="O30" s="76" t="s">
        <v>31</v>
      </c>
      <c r="P30" s="52"/>
      <c r="Q30" s="141"/>
    </row>
    <row r="31" spans="2:17" ht="14.25" thickBot="1">
      <c r="B31" s="44"/>
      <c r="D31" s="43"/>
      <c r="E31" s="43"/>
      <c r="H31" s="44"/>
      <c r="J31" s="50"/>
      <c r="K31" s="50"/>
      <c r="N31" s="44"/>
      <c r="P31" s="50"/>
      <c r="Q31" s="50"/>
    </row>
    <row r="32" spans="1:17" ht="13.5">
      <c r="A32" s="54" t="str">
        <f>'勝敗表（星取り表）'!$A$3</f>
        <v>国分</v>
      </c>
      <c r="B32" s="47"/>
      <c r="C32" s="4"/>
      <c r="D32" s="47"/>
      <c r="E32" s="72" t="str">
        <f>'勝敗表（星取り表）'!$A$19</f>
        <v>大隅NIFS</v>
      </c>
      <c r="G32" s="59" t="str">
        <f>'勝敗表（星取り表）'!$A$7</f>
        <v>育英館</v>
      </c>
      <c r="H32" s="47"/>
      <c r="I32" s="4"/>
      <c r="J32" s="47"/>
      <c r="K32" s="73" t="str">
        <f>'勝敗表（星取り表）'!$A$19</f>
        <v>大隅NIFS</v>
      </c>
      <c r="M32" s="66" t="str">
        <f>'勝敗表（星取り表）'!$A$13</f>
        <v>AFCパルティーダ</v>
      </c>
      <c r="N32" s="47"/>
      <c r="O32" s="4"/>
      <c r="P32" s="47"/>
      <c r="Q32" s="73" t="str">
        <f>'勝敗表（星取り表）'!$A$19</f>
        <v>大隅NIFS</v>
      </c>
    </row>
    <row r="33" spans="1:17" ht="13.5">
      <c r="A33" s="138">
        <f>IF(B33:B34="","",B33+B34)</f>
      </c>
      <c r="B33" s="45"/>
      <c r="C33" s="75" t="s">
        <v>31</v>
      </c>
      <c r="D33" s="45"/>
      <c r="E33" s="140">
        <f>IF(D33:D34="","",D33+D34)</f>
      </c>
      <c r="G33" s="138">
        <f>IF(H33:H34="","",H33+H34)</f>
      </c>
      <c r="H33" s="51"/>
      <c r="I33" s="75" t="s">
        <v>31</v>
      </c>
      <c r="J33" s="51"/>
      <c r="K33" s="140">
        <f>IF(J33:J34="","",J33+J34)</f>
      </c>
      <c r="M33" s="138">
        <f>IF(N33:N34="","",N33+N34)</f>
      </c>
      <c r="N33" s="51"/>
      <c r="O33" s="75" t="s">
        <v>31</v>
      </c>
      <c r="P33" s="51"/>
      <c r="Q33" s="140">
        <f>IF(P33:P34="","",P33+P34)</f>
      </c>
    </row>
    <row r="34" spans="1:17" ht="14.25" thickBot="1">
      <c r="A34" s="139"/>
      <c r="B34" s="46"/>
      <c r="C34" s="76" t="s">
        <v>31</v>
      </c>
      <c r="D34" s="46"/>
      <c r="E34" s="141"/>
      <c r="G34" s="139"/>
      <c r="H34" s="52"/>
      <c r="I34" s="76" t="s">
        <v>31</v>
      </c>
      <c r="J34" s="52"/>
      <c r="K34" s="141"/>
      <c r="M34" s="139"/>
      <c r="N34" s="52"/>
      <c r="O34" s="76" t="s">
        <v>31</v>
      </c>
      <c r="P34" s="52"/>
      <c r="Q34" s="141"/>
    </row>
    <row r="35" spans="2:17" ht="14.25" thickBot="1">
      <c r="B35" s="44"/>
      <c r="D35" s="43"/>
      <c r="E35" s="43"/>
      <c r="H35" s="44"/>
      <c r="J35" s="50"/>
      <c r="K35" s="50"/>
      <c r="N35" s="44"/>
      <c r="P35" s="50"/>
      <c r="Q35" s="50"/>
    </row>
    <row r="36" spans="1:17" ht="13.5">
      <c r="A36" s="54" t="str">
        <f>'勝敗表（星取り表）'!$A$3</f>
        <v>国分</v>
      </c>
      <c r="B36" s="47"/>
      <c r="C36" s="4"/>
      <c r="D36" s="47"/>
      <c r="E36" s="8" t="str">
        <f>'勝敗表（星取り表）'!$A$21</f>
        <v>なし</v>
      </c>
      <c r="G36" s="59" t="str">
        <f>'勝敗表（星取り表）'!$A$7</f>
        <v>育英館</v>
      </c>
      <c r="H36" s="47"/>
      <c r="I36" s="4"/>
      <c r="J36" s="47"/>
      <c r="K36" s="5" t="str">
        <f>'勝敗表（星取り表）'!$A$21</f>
        <v>なし</v>
      </c>
      <c r="M36" s="66" t="str">
        <f>'勝敗表（星取り表）'!$A$13</f>
        <v>AFCパルティーダ</v>
      </c>
      <c r="N36" s="47"/>
      <c r="O36" s="4"/>
      <c r="P36" s="47"/>
      <c r="Q36" s="5" t="str">
        <f>'勝敗表（星取り表）'!$A$21</f>
        <v>なし</v>
      </c>
    </row>
    <row r="37" spans="1:17" ht="13.5">
      <c r="A37" s="138">
        <f>IF(B37:B38="","",B37+B38)</f>
      </c>
      <c r="B37" s="45"/>
      <c r="C37" s="75" t="s">
        <v>31</v>
      </c>
      <c r="D37" s="45"/>
      <c r="E37" s="140">
        <f>IF(D37:D38="","",D37+D38)</f>
      </c>
      <c r="G37" s="138">
        <f>IF(H37:H38="","",H37+H38)</f>
      </c>
      <c r="H37" s="51"/>
      <c r="I37" s="75" t="s">
        <v>31</v>
      </c>
      <c r="J37" s="51"/>
      <c r="K37" s="140">
        <f>IF(J37:J38="","",J37+J38)</f>
      </c>
      <c r="M37" s="138">
        <f>IF(N37:N38="","",N37+N38)</f>
      </c>
      <c r="N37" s="51"/>
      <c r="O37" s="75" t="s">
        <v>31</v>
      </c>
      <c r="P37" s="51"/>
      <c r="Q37" s="140">
        <f>IF(P37:P38="","",P37+P38)</f>
      </c>
    </row>
    <row r="38" spans="1:17" ht="14.25" thickBot="1">
      <c r="A38" s="139"/>
      <c r="B38" s="46"/>
      <c r="C38" s="76" t="s">
        <v>31</v>
      </c>
      <c r="D38" s="46"/>
      <c r="E38" s="141"/>
      <c r="G38" s="139"/>
      <c r="H38" s="52"/>
      <c r="I38" s="76" t="s">
        <v>31</v>
      </c>
      <c r="J38" s="52"/>
      <c r="K38" s="141"/>
      <c r="M38" s="139"/>
      <c r="N38" s="52"/>
      <c r="O38" s="76" t="s">
        <v>31</v>
      </c>
      <c r="P38" s="52"/>
      <c r="Q38" s="141"/>
    </row>
    <row r="39" spans="2:17" ht="14.25" thickBot="1">
      <c r="B39" s="44"/>
      <c r="D39" s="43"/>
      <c r="E39" s="43"/>
      <c r="H39" s="44"/>
      <c r="J39" s="50"/>
      <c r="K39" s="50"/>
      <c r="N39" s="44"/>
      <c r="P39" s="50"/>
      <c r="Q39" s="50"/>
    </row>
    <row r="40" spans="1:17" ht="13.5">
      <c r="A40" s="55" t="str">
        <f>'勝敗表（星取り表）'!$A$5</f>
        <v>太陽SC－Ａ</v>
      </c>
      <c r="B40" s="47"/>
      <c r="C40" s="4"/>
      <c r="D40" s="47"/>
      <c r="E40" s="58" t="str">
        <f>'勝敗表（星取り表）'!$A$7</f>
        <v>育英館</v>
      </c>
      <c r="G40" s="62" t="str">
        <f>'勝敗表（星取り表）'!$A$9</f>
        <v>神村学園</v>
      </c>
      <c r="H40" s="47"/>
      <c r="I40" s="4"/>
      <c r="J40" s="47"/>
      <c r="K40" s="63" t="str">
        <f>'勝敗表（星取り表）'!$A$11</f>
        <v>アミーゴス</v>
      </c>
      <c r="M40" s="69" t="str">
        <f>'勝敗表（星取り表）'!$A$15</f>
        <v>ディアマント</v>
      </c>
      <c r="N40" s="47"/>
      <c r="O40" s="4"/>
      <c r="P40" s="47"/>
      <c r="Q40" s="70" t="str">
        <f>'勝敗表（星取り表）'!$A$17</f>
        <v>F.Cuore</v>
      </c>
    </row>
    <row r="41" spans="1:17" ht="13.5">
      <c r="A41" s="138">
        <f>IF(B41:B42="","",B41+B42)</f>
      </c>
      <c r="B41" s="45"/>
      <c r="C41" s="75" t="s">
        <v>31</v>
      </c>
      <c r="D41" s="45"/>
      <c r="E41" s="140">
        <f>IF(D41:D42="","",D41+D42)</f>
      </c>
      <c r="G41" s="138">
        <f>IF(H41:H42="","",H41+H42)</f>
      </c>
      <c r="H41" s="51"/>
      <c r="I41" s="75" t="s">
        <v>31</v>
      </c>
      <c r="J41" s="51"/>
      <c r="K41" s="140">
        <f>IF(J41:J42="","",J41+J42)</f>
      </c>
      <c r="M41" s="138">
        <f>IF(N41:N42="","",N41+N42)</f>
      </c>
      <c r="N41" s="51"/>
      <c r="O41" s="75" t="s">
        <v>31</v>
      </c>
      <c r="P41" s="51"/>
      <c r="Q41" s="140">
        <f>IF(P41:P42="","",P41+P42)</f>
      </c>
    </row>
    <row r="42" spans="1:17" ht="14.25" thickBot="1">
      <c r="A42" s="139"/>
      <c r="B42" s="46"/>
      <c r="C42" s="76" t="s">
        <v>31</v>
      </c>
      <c r="D42" s="46"/>
      <c r="E42" s="141"/>
      <c r="G42" s="139"/>
      <c r="H42" s="52"/>
      <c r="I42" s="76" t="s">
        <v>31</v>
      </c>
      <c r="J42" s="52"/>
      <c r="K42" s="141"/>
      <c r="M42" s="139"/>
      <c r="N42" s="52"/>
      <c r="O42" s="76" t="s">
        <v>31</v>
      </c>
      <c r="P42" s="52"/>
      <c r="Q42" s="141"/>
    </row>
    <row r="43" spans="2:17" ht="14.25" thickBot="1">
      <c r="B43" s="44"/>
      <c r="D43" s="43"/>
      <c r="E43" s="43"/>
      <c r="H43" s="44"/>
      <c r="J43" s="50"/>
      <c r="K43" s="50"/>
      <c r="N43" s="44"/>
      <c r="P43" s="50"/>
      <c r="Q43" s="50"/>
    </row>
    <row r="44" spans="1:17" ht="13.5">
      <c r="A44" s="55" t="str">
        <f>'勝敗表（星取り表）'!$A$5</f>
        <v>太陽SC－Ａ</v>
      </c>
      <c r="B44" s="47"/>
      <c r="C44" s="4"/>
      <c r="D44" s="47"/>
      <c r="E44" s="61" t="str">
        <f>'勝敗表（星取り表）'!$A$9</f>
        <v>神村学園</v>
      </c>
      <c r="G44" s="62" t="str">
        <f>'勝敗表（星取り表）'!$A$9</f>
        <v>神村学園</v>
      </c>
      <c r="H44" s="47"/>
      <c r="I44" s="4"/>
      <c r="J44" s="47"/>
      <c r="K44" s="65" t="str">
        <f>'勝敗表（星取り表）'!$A$13</f>
        <v>AFCパルティーダ</v>
      </c>
      <c r="M44" s="69" t="str">
        <f>'勝敗表（星取り表）'!$A$15</f>
        <v>ディアマント</v>
      </c>
      <c r="N44" s="47"/>
      <c r="O44" s="4"/>
      <c r="P44" s="47"/>
      <c r="Q44" s="72" t="str">
        <f>'勝敗表（星取り表）'!$A$19</f>
        <v>大隅NIFS</v>
      </c>
    </row>
    <row r="45" spans="1:17" ht="13.5">
      <c r="A45" s="138">
        <f>IF(B45:B46="","",B45+B46)</f>
      </c>
      <c r="B45" s="45"/>
      <c r="C45" s="75" t="s">
        <v>31</v>
      </c>
      <c r="D45" s="45"/>
      <c r="E45" s="140">
        <f>IF(D45:D46="","",D45+D46)</f>
      </c>
      <c r="G45" s="138">
        <f>IF(H45:H46="","",H45+H46)</f>
      </c>
      <c r="H45" s="51"/>
      <c r="I45" s="75" t="s">
        <v>31</v>
      </c>
      <c r="J45" s="51"/>
      <c r="K45" s="140">
        <f>IF(J45:J46="","",J45+J46)</f>
      </c>
      <c r="M45" s="138">
        <f>IF(N45:N46="","",N45+N46)</f>
      </c>
      <c r="N45" s="51"/>
      <c r="O45" s="75" t="s">
        <v>31</v>
      </c>
      <c r="P45" s="51"/>
      <c r="Q45" s="140">
        <f>IF(P45:P46="","",P45+P46)</f>
      </c>
    </row>
    <row r="46" spans="1:17" ht="14.25" thickBot="1">
      <c r="A46" s="139"/>
      <c r="B46" s="46"/>
      <c r="C46" s="76" t="s">
        <v>31</v>
      </c>
      <c r="D46" s="46"/>
      <c r="E46" s="141"/>
      <c r="G46" s="139"/>
      <c r="H46" s="52"/>
      <c r="I46" s="76" t="s">
        <v>31</v>
      </c>
      <c r="J46" s="52"/>
      <c r="K46" s="141"/>
      <c r="M46" s="139"/>
      <c r="N46" s="52"/>
      <c r="O46" s="76" t="s">
        <v>31</v>
      </c>
      <c r="P46" s="52"/>
      <c r="Q46" s="141"/>
    </row>
    <row r="47" spans="2:17" ht="14.25" thickBot="1">
      <c r="B47" s="44"/>
      <c r="D47" s="43"/>
      <c r="E47" s="43"/>
      <c r="H47" s="44"/>
      <c r="J47" s="50"/>
      <c r="K47" s="50"/>
      <c r="N47" s="44"/>
      <c r="P47" s="50"/>
      <c r="Q47" s="50"/>
    </row>
    <row r="48" spans="1:17" ht="13.5">
      <c r="A48" s="55" t="str">
        <f>'勝敗表（星取り表）'!$A$5</f>
        <v>太陽SC－Ａ</v>
      </c>
      <c r="B48" s="47"/>
      <c r="C48" s="4"/>
      <c r="D48" s="47"/>
      <c r="E48" s="63" t="str">
        <f>'勝敗表（星取り表）'!$A$11</f>
        <v>アミーゴス</v>
      </c>
      <c r="G48" s="62" t="str">
        <f>'勝敗表（星取り表）'!$A$9</f>
        <v>神村学園</v>
      </c>
      <c r="H48" s="47"/>
      <c r="I48" s="4"/>
      <c r="J48" s="47"/>
      <c r="K48" s="67" t="str">
        <f>'勝敗表（星取り表）'!$A$15</f>
        <v>ディアマント</v>
      </c>
      <c r="M48" s="69" t="str">
        <f>'勝敗表（星取り表）'!$A$15</f>
        <v>ディアマント</v>
      </c>
      <c r="N48" s="47"/>
      <c r="O48" s="4"/>
      <c r="P48" s="47"/>
      <c r="Q48" s="5" t="str">
        <f>'勝敗表（星取り表）'!$A$21</f>
        <v>なし</v>
      </c>
    </row>
    <row r="49" spans="1:17" ht="13.5">
      <c r="A49" s="138">
        <f>IF(B49:B50="","",B49+B50)</f>
      </c>
      <c r="B49" s="45"/>
      <c r="C49" s="75" t="s">
        <v>31</v>
      </c>
      <c r="D49" s="45"/>
      <c r="E49" s="140">
        <f>IF(D49:D50="","",D49+D50)</f>
      </c>
      <c r="G49" s="138">
        <f>IF(H49:H50="","",H49+H50)</f>
      </c>
      <c r="H49" s="51"/>
      <c r="I49" s="75" t="s">
        <v>31</v>
      </c>
      <c r="J49" s="51"/>
      <c r="K49" s="140">
        <f>IF(J49:J50="","",J49+J50)</f>
      </c>
      <c r="M49" s="138">
        <f>IF(N49:N50="","",N49+N50)</f>
      </c>
      <c r="N49" s="51"/>
      <c r="O49" s="75" t="s">
        <v>31</v>
      </c>
      <c r="P49" s="51"/>
      <c r="Q49" s="140">
        <f>IF(P49:P50="","",P49+P50)</f>
      </c>
    </row>
    <row r="50" spans="1:17" ht="14.25" thickBot="1">
      <c r="A50" s="139"/>
      <c r="B50" s="46"/>
      <c r="C50" s="76" t="s">
        <v>31</v>
      </c>
      <c r="D50" s="46"/>
      <c r="E50" s="141"/>
      <c r="G50" s="139"/>
      <c r="H50" s="52"/>
      <c r="I50" s="76" t="s">
        <v>31</v>
      </c>
      <c r="J50" s="52"/>
      <c r="K50" s="141"/>
      <c r="M50" s="139"/>
      <c r="N50" s="52"/>
      <c r="O50" s="76" t="s">
        <v>31</v>
      </c>
      <c r="P50" s="52"/>
      <c r="Q50" s="141"/>
    </row>
    <row r="51" spans="2:17" ht="14.25" thickBot="1">
      <c r="B51" s="44"/>
      <c r="D51" s="43"/>
      <c r="E51" s="43"/>
      <c r="H51" s="44"/>
      <c r="J51" s="50"/>
      <c r="K51" s="50"/>
      <c r="N51" s="44"/>
      <c r="P51" s="50"/>
      <c r="Q51" s="50"/>
    </row>
    <row r="52" spans="1:17" ht="13.5">
      <c r="A52" s="55" t="str">
        <f>'勝敗表（星取り表）'!$A$5</f>
        <v>太陽SC－Ａ</v>
      </c>
      <c r="B52" s="47"/>
      <c r="C52" s="4"/>
      <c r="D52" s="47"/>
      <c r="E52" s="65" t="str">
        <f>'勝敗表（星取り表）'!$A$13</f>
        <v>AFCパルティーダ</v>
      </c>
      <c r="G52" s="62" t="str">
        <f>'勝敗表（星取り表）'!$A$9</f>
        <v>神村学園</v>
      </c>
      <c r="H52" s="47"/>
      <c r="I52" s="4"/>
      <c r="J52" s="47"/>
      <c r="K52" s="70" t="str">
        <f>'勝敗表（星取り表）'!$A$17</f>
        <v>F.Cuore</v>
      </c>
      <c r="M52" s="71" t="str">
        <f>'勝敗表（星取り表）'!$A$17</f>
        <v>F.Cuore</v>
      </c>
      <c r="N52" s="47"/>
      <c r="O52" s="4"/>
      <c r="P52" s="47"/>
      <c r="Q52" s="73" t="str">
        <f>'勝敗表（星取り表）'!$A$19</f>
        <v>大隅NIFS</v>
      </c>
    </row>
    <row r="53" spans="1:17" ht="13.5">
      <c r="A53" s="138">
        <f>IF(B53:B54="","",B53+B54)</f>
      </c>
      <c r="B53" s="45"/>
      <c r="C53" s="75" t="s">
        <v>31</v>
      </c>
      <c r="D53" s="45"/>
      <c r="E53" s="140">
        <f>IF(D53:D54="","",D53+D54)</f>
      </c>
      <c r="G53" s="138">
        <f>IF(H53:H54="","",H53+H54)</f>
      </c>
      <c r="H53" s="51"/>
      <c r="I53" s="75" t="s">
        <v>31</v>
      </c>
      <c r="J53" s="51"/>
      <c r="K53" s="140">
        <f>IF(J53:J54="","",J53+J54)</f>
      </c>
      <c r="M53" s="138">
        <f>IF(N53:N54="","",N53+N54)</f>
      </c>
      <c r="N53" s="51"/>
      <c r="O53" s="75" t="s">
        <v>31</v>
      </c>
      <c r="P53" s="51"/>
      <c r="Q53" s="140">
        <f>IF(P53:P54="","",P53+P54)</f>
      </c>
    </row>
    <row r="54" spans="1:17" ht="14.25" thickBot="1">
      <c r="A54" s="139"/>
      <c r="B54" s="46"/>
      <c r="C54" s="76" t="s">
        <v>31</v>
      </c>
      <c r="D54" s="46"/>
      <c r="E54" s="141"/>
      <c r="G54" s="139"/>
      <c r="H54" s="52"/>
      <c r="I54" s="76" t="s">
        <v>31</v>
      </c>
      <c r="J54" s="52"/>
      <c r="K54" s="141"/>
      <c r="M54" s="139"/>
      <c r="N54" s="52"/>
      <c r="O54" s="76" t="s">
        <v>31</v>
      </c>
      <c r="P54" s="52"/>
      <c r="Q54" s="141"/>
    </row>
    <row r="55" spans="2:17" ht="14.25" thickBot="1">
      <c r="B55" s="44"/>
      <c r="D55" s="43"/>
      <c r="E55" s="43"/>
      <c r="H55" s="44"/>
      <c r="J55" s="50"/>
      <c r="K55" s="50"/>
      <c r="N55" s="44"/>
      <c r="P55" s="50"/>
      <c r="Q55" s="50"/>
    </row>
    <row r="56" spans="1:17" ht="13.5">
      <c r="A56" s="55" t="str">
        <f>'勝敗表（星取り表）'!$A$5</f>
        <v>太陽SC－Ａ</v>
      </c>
      <c r="B56" s="47"/>
      <c r="C56" s="4"/>
      <c r="D56" s="47"/>
      <c r="E56" s="67" t="str">
        <f>'勝敗表（星取り表）'!$A$15</f>
        <v>ディアマント</v>
      </c>
      <c r="G56" s="62" t="str">
        <f>'勝敗表（星取り表）'!$A$9</f>
        <v>神村学園</v>
      </c>
      <c r="H56" s="47"/>
      <c r="I56" s="4"/>
      <c r="J56" s="47"/>
      <c r="K56" s="73" t="str">
        <f>'勝敗表（星取り表）'!$A$19</f>
        <v>大隅NIFS</v>
      </c>
      <c r="M56" s="71" t="str">
        <f>'勝敗表（星取り表）'!$A$17</f>
        <v>F.Cuore</v>
      </c>
      <c r="N56" s="47"/>
      <c r="O56" s="4"/>
      <c r="P56" s="47"/>
      <c r="Q56" s="5" t="str">
        <f>'勝敗表（星取り表）'!$A$21</f>
        <v>なし</v>
      </c>
    </row>
    <row r="57" spans="1:17" ht="13.5">
      <c r="A57" s="138">
        <f>IF(B57:B58="","",B57+B58)</f>
      </c>
      <c r="B57" s="45"/>
      <c r="C57" s="75" t="s">
        <v>31</v>
      </c>
      <c r="D57" s="45"/>
      <c r="E57" s="140">
        <f>IF(D57:D58="","",D57+D58)</f>
      </c>
      <c r="G57" s="138">
        <f>IF(H57:H58="","",H57+H58)</f>
      </c>
      <c r="H57" s="51"/>
      <c r="I57" s="75" t="s">
        <v>31</v>
      </c>
      <c r="J57" s="51"/>
      <c r="K57" s="140">
        <f>IF(J57:J58="","",J57+J58)</f>
      </c>
      <c r="M57" s="138">
        <f>IF(N57:N58="","",N57+N58)</f>
      </c>
      <c r="N57" s="51"/>
      <c r="O57" s="75" t="s">
        <v>31</v>
      </c>
      <c r="P57" s="51"/>
      <c r="Q57" s="140">
        <f>IF(P57:P58="","",P57+P58)</f>
      </c>
    </row>
    <row r="58" spans="1:17" ht="14.25" thickBot="1">
      <c r="A58" s="139"/>
      <c r="B58" s="46"/>
      <c r="C58" s="76" t="s">
        <v>31</v>
      </c>
      <c r="D58" s="46"/>
      <c r="E58" s="141"/>
      <c r="G58" s="139"/>
      <c r="H58" s="52"/>
      <c r="I58" s="76" t="s">
        <v>31</v>
      </c>
      <c r="J58" s="52"/>
      <c r="K58" s="141"/>
      <c r="M58" s="139"/>
      <c r="N58" s="52"/>
      <c r="O58" s="76" t="s">
        <v>31</v>
      </c>
      <c r="P58" s="52"/>
      <c r="Q58" s="141"/>
    </row>
    <row r="59" spans="2:17" ht="14.25" thickBot="1">
      <c r="B59" s="44"/>
      <c r="D59" s="43"/>
      <c r="E59" s="43"/>
      <c r="H59" s="44"/>
      <c r="J59" s="50"/>
      <c r="K59" s="50"/>
      <c r="N59" s="44"/>
      <c r="P59" s="50"/>
      <c r="Q59" s="50"/>
    </row>
    <row r="60" spans="1:17" ht="13.5">
      <c r="A60" s="55" t="str">
        <f>'勝敗表（星取り表）'!$A$5</f>
        <v>太陽SC－Ａ</v>
      </c>
      <c r="B60" s="47"/>
      <c r="C60" s="4"/>
      <c r="D60" s="47"/>
      <c r="E60" s="70" t="str">
        <f>'勝敗表（星取り表）'!$A$17</f>
        <v>F.Cuore</v>
      </c>
      <c r="G60" s="62" t="str">
        <f>'勝敗表（星取り表）'!$A$9</f>
        <v>神村学園</v>
      </c>
      <c r="H60" s="47"/>
      <c r="I60" s="4"/>
      <c r="J60" s="47"/>
      <c r="K60" s="8" t="str">
        <f>'勝敗表（星取り表）'!$A$21</f>
        <v>なし</v>
      </c>
      <c r="M60" s="74" t="str">
        <f>'勝敗表（星取り表）'!$A$19</f>
        <v>大隅NIFS</v>
      </c>
      <c r="N60" s="47"/>
      <c r="O60" s="4"/>
      <c r="P60" s="47"/>
      <c r="Q60" s="5" t="str">
        <f>'勝敗表（星取り表）'!$A$21</f>
        <v>なし</v>
      </c>
    </row>
    <row r="61" spans="1:17" ht="13.5">
      <c r="A61" s="138">
        <f>IF(B61:B62="","",B61+B62)</f>
      </c>
      <c r="B61" s="45"/>
      <c r="C61" s="75" t="s">
        <v>31</v>
      </c>
      <c r="D61" s="45"/>
      <c r="E61" s="140">
        <f>IF(D61:D62="","",D61+D62)</f>
      </c>
      <c r="G61" s="138">
        <f>IF(H61:H62="","",H61+H62)</f>
      </c>
      <c r="H61" s="51"/>
      <c r="I61" s="75" t="s">
        <v>31</v>
      </c>
      <c r="J61" s="51"/>
      <c r="K61" s="140">
        <f>IF(J61:J62="","",J61+J62)</f>
      </c>
      <c r="M61" s="138">
        <f>IF(N61:N62="","",N61+N62)</f>
      </c>
      <c r="N61" s="51"/>
      <c r="O61" s="75" t="s">
        <v>31</v>
      </c>
      <c r="P61" s="51"/>
      <c r="Q61" s="140">
        <f>IF(P61:P62="","",P61+P62)</f>
      </c>
    </row>
    <row r="62" spans="1:17" ht="14.25" thickBot="1">
      <c r="A62" s="139"/>
      <c r="B62" s="46"/>
      <c r="C62" s="76" t="s">
        <v>31</v>
      </c>
      <c r="D62" s="46"/>
      <c r="E62" s="141"/>
      <c r="G62" s="139"/>
      <c r="H62" s="52"/>
      <c r="I62" s="76" t="s">
        <v>31</v>
      </c>
      <c r="J62" s="52"/>
      <c r="K62" s="141"/>
      <c r="M62" s="139"/>
      <c r="N62" s="52"/>
      <c r="O62" s="76" t="s">
        <v>31</v>
      </c>
      <c r="P62" s="52"/>
      <c r="Q62" s="141"/>
    </row>
  </sheetData>
  <sheetProtection password="DD87" sheet="1" objects="1" scenarios="1"/>
  <mergeCells count="92">
    <mergeCell ref="Q5:Q6"/>
    <mergeCell ref="B2:D2"/>
    <mergeCell ref="A9:A10"/>
    <mergeCell ref="E9:E10"/>
    <mergeCell ref="G9:G10"/>
    <mergeCell ref="K9:K10"/>
    <mergeCell ref="M9:M10"/>
    <mergeCell ref="Q9:Q10"/>
    <mergeCell ref="M2:P2"/>
    <mergeCell ref="A5:A6"/>
    <mergeCell ref="E5:E6"/>
    <mergeCell ref="G5:G6"/>
    <mergeCell ref="K5:K6"/>
    <mergeCell ref="M5:M6"/>
    <mergeCell ref="Q13:Q14"/>
    <mergeCell ref="A17:A18"/>
    <mergeCell ref="E17:E18"/>
    <mergeCell ref="G17:G18"/>
    <mergeCell ref="K17:K18"/>
    <mergeCell ref="M17:M18"/>
    <mergeCell ref="Q17:Q18"/>
    <mergeCell ref="A13:A14"/>
    <mergeCell ref="E13:E14"/>
    <mergeCell ref="G13:G14"/>
    <mergeCell ref="K13:K14"/>
    <mergeCell ref="M13:M14"/>
    <mergeCell ref="Q21:Q22"/>
    <mergeCell ref="A25:A26"/>
    <mergeCell ref="E25:E26"/>
    <mergeCell ref="G25:G26"/>
    <mergeCell ref="K25:K26"/>
    <mergeCell ref="M25:M26"/>
    <mergeCell ref="Q25:Q26"/>
    <mergeCell ref="A21:A22"/>
    <mergeCell ref="E21:E22"/>
    <mergeCell ref="G21:G22"/>
    <mergeCell ref="K21:K22"/>
    <mergeCell ref="M21:M22"/>
    <mergeCell ref="Q29:Q30"/>
    <mergeCell ref="A33:A34"/>
    <mergeCell ref="E33:E34"/>
    <mergeCell ref="G33:G34"/>
    <mergeCell ref="K33:K34"/>
    <mergeCell ref="M33:M34"/>
    <mergeCell ref="Q33:Q34"/>
    <mergeCell ref="A29:A30"/>
    <mergeCell ref="E29:E30"/>
    <mergeCell ref="G29:G30"/>
    <mergeCell ref="K29:K30"/>
    <mergeCell ref="M29:M30"/>
    <mergeCell ref="Q37:Q38"/>
    <mergeCell ref="A41:A42"/>
    <mergeCell ref="E41:E42"/>
    <mergeCell ref="G41:G42"/>
    <mergeCell ref="K41:K42"/>
    <mergeCell ref="M41:M42"/>
    <mergeCell ref="Q41:Q42"/>
    <mergeCell ref="A37:A38"/>
    <mergeCell ref="E37:E38"/>
    <mergeCell ref="G37:G38"/>
    <mergeCell ref="K37:K38"/>
    <mergeCell ref="M37:M38"/>
    <mergeCell ref="Q45:Q46"/>
    <mergeCell ref="A49:A50"/>
    <mergeCell ref="E49:E50"/>
    <mergeCell ref="G49:G50"/>
    <mergeCell ref="K49:K50"/>
    <mergeCell ref="M49:M50"/>
    <mergeCell ref="Q49:Q50"/>
    <mergeCell ref="A45:A46"/>
    <mergeCell ref="E45:E46"/>
    <mergeCell ref="G45:G46"/>
    <mergeCell ref="K45:K46"/>
    <mergeCell ref="M45:M46"/>
    <mergeCell ref="Q53:Q54"/>
    <mergeCell ref="A57:A58"/>
    <mergeCell ref="E57:E58"/>
    <mergeCell ref="G57:G58"/>
    <mergeCell ref="K57:K58"/>
    <mergeCell ref="M57:M58"/>
    <mergeCell ref="Q57:Q58"/>
    <mergeCell ref="A53:A54"/>
    <mergeCell ref="E53:E54"/>
    <mergeCell ref="G53:G54"/>
    <mergeCell ref="K53:K54"/>
    <mergeCell ref="M53:M54"/>
    <mergeCell ref="Q61:Q62"/>
    <mergeCell ref="A61:A62"/>
    <mergeCell ref="E61:E62"/>
    <mergeCell ref="G61:G62"/>
    <mergeCell ref="K61:K62"/>
    <mergeCell ref="M61:M62"/>
  </mergeCells>
  <printOptions/>
  <pageMargins left="0.23622047244094488" right="0.23622047244094488" top="0.5511811023622047" bottom="0.5511811023622047" header="0.31496062992125984" footer="0.31496062992125984"/>
  <pageSetup orientation="portrait" paperSize="9" scale="85" r:id="rId3"/>
  <headerFooter alignWithMargins="0">
    <oddHeader>&amp;C鹿児島県U-15チェストリーグ</oddHeader>
    <oddFooter>&amp;C（社）鹿児島県サッカー協会　３種委員会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リーグ戦勝敗表１０チーム対応版</dc:title>
  <dc:subject>鹿児島県U-15チェストリーグ</dc:subject>
  <dc:creator>河野　克純</dc:creator>
  <cp:keywords/>
  <dc:description/>
  <cp:lastModifiedBy>Katsuyoshi Kawano</cp:lastModifiedBy>
  <cp:lastPrinted>2012-02-25T09:28:43Z</cp:lastPrinted>
  <dcterms:created xsi:type="dcterms:W3CDTF">2001-10-15T00:16:49Z</dcterms:created>
  <dcterms:modified xsi:type="dcterms:W3CDTF">2012-04-29T00:34:32Z</dcterms:modified>
  <cp:category/>
  <cp:version/>
  <cp:contentType/>
  <cp:contentStatus/>
</cp:coreProperties>
</file>